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120" windowWidth="14625" windowHeight="12645" tabRatio="355" activeTab="0"/>
  </bookViews>
  <sheets>
    <sheet name="Карта заказа НГК-ИПКЗ-Евро" sheetId="1" r:id="rId1"/>
  </sheets>
  <definedNames>
    <definedName name="_xlfn.IFERROR" hidden="1">#NAME?</definedName>
    <definedName name="Выбор">OFFSET('Карта заказа НГК-ИПКЗ-Евро'!$BD$1,MATCH('Карта заказа НГК-ИПКЗ-Евро'!$BP$3,'Карта заказа НГК-ИПКЗ-Евро'!$BD:$BD,0)-1,1,COUNTIF('Карта заказа НГК-ИПКЗ-Евро'!$BD:$BD,'Карта заказа НГК-ИПКЗ-Евро'!$BP$3),1)</definedName>
    <definedName name="Выбор2">OFFSET('Карта заказа НГК-ИПКЗ-Евро'!$BG$1,MATCH('Карта заказа НГК-ИПКЗ-Евро'!$BP$2,'Карта заказа НГК-ИПКЗ-Евро'!$BG:$BG,0)-1,1,COUNTIF('Карта заказа НГК-ИПКЗ-Евро'!$BG:$BG,'Карта заказа НГК-ИПКЗ-Евро'!$BP$2),1)</definedName>
    <definedName name="Наименование">'Карта заказа НГК-ИПКЗ-Евро'!$BI$1:$BI$3</definedName>
    <definedName name="_xlnm.Print_Area" localSheetId="0">'Карта заказа НГК-ИПКЗ-Евро'!$A$1:$W$187</definedName>
    <definedName name="Столбец1">'Карта заказа НГК-ИПКЗ-Евро'!$BD$2:$BD$14</definedName>
  </definedNames>
  <calcPr fullCalcOnLoad="1"/>
</workbook>
</file>

<file path=xl/sharedStrings.xml><?xml version="1.0" encoding="utf-8"?>
<sst xmlns="http://schemas.openxmlformats.org/spreadsheetml/2006/main" count="1780" uniqueCount="417">
  <si>
    <t>У1</t>
  </si>
  <si>
    <t>У2</t>
  </si>
  <si>
    <t>Для эксплуатации в укрытии, шкаф IP-20</t>
  </si>
  <si>
    <t>Для эксплуатации на открытом воздухе, шкаф IP-34</t>
  </si>
  <si>
    <t>Дополнительные опции:</t>
  </si>
  <si>
    <t>RS-485 (2-х проводный)</t>
  </si>
  <si>
    <t>3.1</t>
  </si>
  <si>
    <t>3.2</t>
  </si>
  <si>
    <t>Представитель заказчика (проектной организации)</t>
  </si>
  <si>
    <t>№</t>
  </si>
  <si>
    <t>Количество линий подключения (лучей) (1-5 шт.)</t>
  </si>
  <si>
    <t>БСЗ</t>
  </si>
  <si>
    <t>2.1</t>
  </si>
  <si>
    <t>1.1</t>
  </si>
  <si>
    <t>1.2</t>
  </si>
  <si>
    <t>1.3</t>
  </si>
  <si>
    <t>1.4</t>
  </si>
  <si>
    <t>2.2</t>
  </si>
  <si>
    <t>2.3</t>
  </si>
  <si>
    <t>3</t>
  </si>
  <si>
    <t xml:space="preserve">Дополнительная информация: </t>
  </si>
  <si>
    <t>Наименование сист. Телемех</t>
  </si>
  <si>
    <t>СТН-3000 (АтлантикТрансгазСистема)</t>
  </si>
  <si>
    <t>СКАТ (Сфера-МК)</t>
  </si>
  <si>
    <t>ЭЛТА (Элком+)</t>
  </si>
  <si>
    <t>Цвет колпака КИП</t>
  </si>
  <si>
    <t>Синий 
(труб-ды объектов добычи)</t>
  </si>
  <si>
    <t>Красный 
(газораспределительные)</t>
  </si>
  <si>
    <t>Интерфейс связи с системой телемеханики:</t>
  </si>
  <si>
    <t>Кол-во на 1 НГК-ИПКЗ</t>
  </si>
  <si>
    <t>КМО</t>
  </si>
  <si>
    <t>Количество единиц оборудования:</t>
  </si>
  <si>
    <t>СКЗ</t>
  </si>
  <si>
    <t xml:space="preserve"> </t>
  </si>
  <si>
    <t>Изм.</t>
  </si>
  <si>
    <t>Лист</t>
  </si>
  <si>
    <t>Подп.</t>
  </si>
  <si>
    <t>Дата</t>
  </si>
  <si>
    <t>К. уч.</t>
  </si>
  <si>
    <t>№ док.</t>
  </si>
  <si>
    <t>Стадия</t>
  </si>
  <si>
    <t>Листов</t>
  </si>
  <si>
    <t>Тип датчиков скорости коррозии</t>
  </si>
  <si>
    <t>БПИ-2</t>
  </si>
  <si>
    <t>ГИП</t>
  </si>
  <si>
    <t>Гл. спец.</t>
  </si>
  <si>
    <t>Проверил</t>
  </si>
  <si>
    <t>Разраб</t>
  </si>
  <si>
    <t>Тип системы телемеханики:</t>
  </si>
  <si>
    <t>Протокол обмена данными с системой телемеханики:</t>
  </si>
  <si>
    <t>Согласовано</t>
  </si>
  <si>
    <t>Инв. №  подл.</t>
  </si>
  <si>
    <t>Подп. и дата</t>
  </si>
  <si>
    <t>Взам. инв. №</t>
  </si>
  <si>
    <t>К.уч.</t>
  </si>
  <si>
    <t>БСЗ-1-25</t>
  </si>
  <si>
    <t>БСЗ(О)-1-25</t>
  </si>
  <si>
    <t>БСЗ-2-25</t>
  </si>
  <si>
    <t>БСЗ-3-25</t>
  </si>
  <si>
    <t>БСЗ-4-25</t>
  </si>
  <si>
    <t>БСЗ(О)-2-25</t>
  </si>
  <si>
    <t>БСЗ(О)-3-25</t>
  </si>
  <si>
    <t>БСЗ(О)-4-25</t>
  </si>
  <si>
    <t>БСЗ-1-25-Р</t>
  </si>
  <si>
    <t>БСЗ-2-25-Р</t>
  </si>
  <si>
    <t>БСЗ-3-25-Р</t>
  </si>
  <si>
    <t>БСЗ-4-25-Р</t>
  </si>
  <si>
    <t>БСЗ(О)-1-25-Р</t>
  </si>
  <si>
    <t>БСЗ(О)-2-25-Р</t>
  </si>
  <si>
    <t>БСЗ(О)-3-25-Р</t>
  </si>
  <si>
    <t>БСЗ(О)-4-25-Р</t>
  </si>
  <si>
    <t>Блок совместной защиты:</t>
  </si>
  <si>
    <t>БСЗ-1-50</t>
  </si>
  <si>
    <t>БСЗ-2-50</t>
  </si>
  <si>
    <t>БСЗ-3-50</t>
  </si>
  <si>
    <t>БСЗ-4-50</t>
  </si>
  <si>
    <t>БСЗ(О)-1-50</t>
  </si>
  <si>
    <t>БСЗ(О)-2-50</t>
  </si>
  <si>
    <t>БСЗ(О)-3-50</t>
  </si>
  <si>
    <t>БСЗ(О)-4-50</t>
  </si>
  <si>
    <t>БСЗ-1-50-Р</t>
  </si>
  <si>
    <t>БСЗ-2-50-Р</t>
  </si>
  <si>
    <t>БСЗ-3-50-Р</t>
  </si>
  <si>
    <t>БСЗ-4-50-Р</t>
  </si>
  <si>
    <t>БСЗ(О)-1-50-Р</t>
  </si>
  <si>
    <t>БСЗ(О)-2-50-Р</t>
  </si>
  <si>
    <t>БСЗ(О)-3-50-Р</t>
  </si>
  <si>
    <t>БСЗ(О)-4-50-Р</t>
  </si>
  <si>
    <t>Подставка БСЗ</t>
  </si>
  <si>
    <t>Подставка БСЗ:</t>
  </si>
  <si>
    <t>на 1 канал напольная</t>
  </si>
  <si>
    <t>на 2-4 канала для установки на грунт</t>
  </si>
  <si>
    <t>на 1 канал для установки на грунт</t>
  </si>
  <si>
    <t>на 2-4 канала напольная</t>
  </si>
  <si>
    <t>4.1</t>
  </si>
  <si>
    <t>4.2</t>
  </si>
  <si>
    <t>Модуль силовой НГК-БП-Евро-1,0(48)</t>
  </si>
  <si>
    <t>Модуль управления НГК-БУ-Евро</t>
  </si>
  <si>
    <t>УЗИП интерфейса RS-485</t>
  </si>
  <si>
    <t>УЗИП датчика коррозии БПИ</t>
  </si>
  <si>
    <t>УЗИП электрода сравнения</t>
  </si>
  <si>
    <t>УЗИП сети 230В</t>
  </si>
  <si>
    <t>УЗИП анодной и дренажной линии</t>
  </si>
  <si>
    <t>ЗИП:</t>
  </si>
  <si>
    <t>Номер опросного листа</t>
  </si>
  <si>
    <r>
      <rPr>
        <b/>
        <sz val="10"/>
        <rFont val="Arial Cyr"/>
        <family val="0"/>
      </rPr>
      <t>ИПКЗ</t>
    </r>
    <r>
      <rPr>
        <sz val="10"/>
        <rFont val="Arial Cyr"/>
        <family val="0"/>
      </rPr>
      <t xml:space="preserve"> – И – импульсный; П – преобразователь; К – катодной; З – защиты;</t>
    </r>
  </si>
  <si>
    <r>
      <rPr>
        <b/>
        <sz val="10"/>
        <rFont val="Arial Cyr"/>
        <family val="0"/>
      </rPr>
      <t>КМО</t>
    </r>
    <r>
      <rPr>
        <sz val="10"/>
        <rFont val="Arial Cyr"/>
        <family val="0"/>
      </rPr>
      <t xml:space="preserve"> – комплекс модульного оборудования ЭХЗ;</t>
    </r>
  </si>
  <si>
    <t>Шкаф</t>
  </si>
  <si>
    <t>Размер</t>
  </si>
  <si>
    <t>Себестоимость</t>
  </si>
  <si>
    <t>КМО 1-3 У2</t>
  </si>
  <si>
    <t>КМО 4-5 У2</t>
  </si>
  <si>
    <t>КМО 1-3 У1</t>
  </si>
  <si>
    <t>КМО 4-5 У1</t>
  </si>
  <si>
    <t>СКЗ 1-3 У2</t>
  </si>
  <si>
    <t>СКЗ 1-3 У1</t>
  </si>
  <si>
    <t>СКЗ 4-5 У2</t>
  </si>
  <si>
    <t>СКЗ 4-5 У1</t>
  </si>
  <si>
    <t>Автоматическое переключение на резервную линию электропитания ~230 В
(устанавливается система АВР ~230 В)</t>
  </si>
  <si>
    <t>Обмен данными с системой телемеханики при отсутствии питающей сети ~230 В в течение 24 часов
(устанавливается Модуль АКБ БУ)</t>
  </si>
  <si>
    <t>2.4</t>
  </si>
  <si>
    <t>Fibre optic (ВОЛС)</t>
  </si>
  <si>
    <t>Шефмонтаж оборудования:</t>
  </si>
  <si>
    <t>Модуль силовой НГК-БП-Евро-0,2(24)</t>
  </si>
  <si>
    <t>Модуль силовой НГК-БП-Евро-1,25(48)</t>
  </si>
  <si>
    <t>1.5</t>
  </si>
  <si>
    <t>1.5.1</t>
  </si>
  <si>
    <t>1.5.2</t>
  </si>
  <si>
    <t>1.5.3</t>
  </si>
  <si>
    <t>Наименование оборудования:</t>
  </si>
  <si>
    <t>Наименование</t>
  </si>
  <si>
    <t>Блоки</t>
  </si>
  <si>
    <t>АКБ</t>
  </si>
  <si>
    <t>Проверка КМО</t>
  </si>
  <si>
    <t>Проверка блоки</t>
  </si>
  <si>
    <t>Принудительная вентиляция шкафа:
Рекомендуется для КМО (СКЗ) мощностью 4-5 кВт и КМО (СКЗ), эксплуатируемых в условиях повышенных температур (устанавливается система принудительной вентиляции шкафа)</t>
  </si>
  <si>
    <r>
      <t xml:space="preserve">Объект установки оборудования
</t>
    </r>
    <r>
      <rPr>
        <i/>
        <sz val="8"/>
        <rFont val="Arial"/>
        <family val="2"/>
      </rPr>
      <t>поле обязательное для заполнения</t>
    </r>
  </si>
  <si>
    <r>
      <t xml:space="preserve">Проектная организация
</t>
    </r>
    <r>
      <rPr>
        <i/>
        <sz val="7"/>
        <rFont val="Arial"/>
        <family val="2"/>
      </rPr>
      <t>поле обязательное для заполнения</t>
    </r>
  </si>
  <si>
    <t>Модуль силовой НГК-БП-Евро-1,0(96)</t>
  </si>
  <si>
    <t>1.5.4</t>
  </si>
  <si>
    <t>1.5.5</t>
  </si>
  <si>
    <t>230 В (перем. ток)</t>
  </si>
  <si>
    <t>КМО230 В (перем. ток)</t>
  </si>
  <si>
    <t>СКЗ230 В (перем. ток)</t>
  </si>
  <si>
    <t>КМО1230 В (перем. ток)</t>
  </si>
  <si>
    <t>КМО2230 В (перем. ток)</t>
  </si>
  <si>
    <t>КМО3230 В (перем. ток)</t>
  </si>
  <si>
    <t>СКЗ1230 В (перем. ток)</t>
  </si>
  <si>
    <t>СКЗ2230 В (перем. ток)</t>
  </si>
  <si>
    <t>СКЗ3230 В (перем. ток)</t>
  </si>
  <si>
    <t>СКЗ4230 В (перем. ток)</t>
  </si>
  <si>
    <t>СКЗ5230 В (перем. ток)</t>
  </si>
  <si>
    <t>СКЗ6230 В (перем. ток)</t>
  </si>
  <si>
    <t>СКЗ7230 В (перем. ток)</t>
  </si>
  <si>
    <t>СКЗ8230 В (перем. ток)</t>
  </si>
  <si>
    <t>СКЗ9230 В (перем. ток)</t>
  </si>
  <si>
    <t>СКЗ10230 В (перем. ток)</t>
  </si>
  <si>
    <t>СКЗ11230 В (перем. ток)</t>
  </si>
  <si>
    <t>СКЗ12230 В (перем. ток)</t>
  </si>
  <si>
    <t>Услуги шеф-монтажа включают:
- общетехнический и технологический контроль произведённых строительно-монтажных работ;
- подготовка к работе и первичное включение оборудования;
- теоретическое и практическое обучение персонала заказчика.
Конкретные условия и объём шефмонтажных работ оговариваются в договоре.</t>
  </si>
  <si>
    <t>Счётчик электроэнергии</t>
  </si>
  <si>
    <t>Жёлтый 
(магистральные труб-ды)</t>
  </si>
  <si>
    <t>Зелёный 
(тр-ды подземного хранения)</t>
  </si>
  <si>
    <t>КМО4230 В (перем. ток)</t>
  </si>
  <si>
    <t>3.3</t>
  </si>
  <si>
    <t>4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</si>
  <si>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</si>
  <si>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</si>
  <si>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</si>
  <si>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</si>
  <si>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</si>
  <si>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</si>
  <si>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</si>
  <si>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</si>
  <si>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</si>
  <si>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</si>
  <si>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</si>
  <si>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</si>
  <si>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</si>
  <si>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</si>
  <si>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</si>
  <si>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</si>
  <si>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</si>
  <si>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</si>
  <si>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</si>
  <si>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</si>
  <si>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</si>
  <si>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</si>
  <si>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</si>
  <si>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5.10.1</t>
  </si>
  <si>
    <t>5.10.2</t>
  </si>
  <si>
    <t>5.10.3</t>
  </si>
  <si>
    <t>5.10.4</t>
  </si>
  <si>
    <t>5.10.5</t>
  </si>
  <si>
    <t>5.11</t>
  </si>
  <si>
    <t>5.12</t>
  </si>
  <si>
    <t>5.13</t>
  </si>
  <si>
    <t>5.14</t>
  </si>
  <si>
    <t>5.15</t>
  </si>
  <si>
    <t>5.16</t>
  </si>
  <si>
    <t>5.17</t>
  </si>
  <si>
    <t>6</t>
  </si>
  <si>
    <t>2</t>
  </si>
  <si>
    <t xml:space="preserve">Дальность линии связи до 1 км </t>
  </si>
  <si>
    <t>Количество точек сбора данных</t>
  </si>
  <si>
    <t>Количество линий связи</t>
  </si>
  <si>
    <t>КМО5230 В (перем. ток)</t>
  </si>
  <si>
    <t>КМО6230 В (перем. ток)</t>
  </si>
  <si>
    <t>СКЗ13230 В (перем. ток)</t>
  </si>
  <si>
    <t>СКЗ14230 В (перем. ток)</t>
  </si>
  <si>
    <t>СКЗ15230 В (перем. ток)</t>
  </si>
  <si>
    <t>СКЗ16230 В (перем. ток)</t>
  </si>
  <si>
    <t>СКЗ17230 В (перем. ток)</t>
  </si>
  <si>
    <t>СКЗ18230 В (перем. ток)</t>
  </si>
  <si>
    <t>СКЗ19230 В (перем. ток)</t>
  </si>
  <si>
    <t>СКЗ20230 В (перем. ток)</t>
  </si>
  <si>
    <t>СКЗ21230 В (перем. ток)</t>
  </si>
  <si>
    <t>СКЗ22230 В (перем. ток)</t>
  </si>
  <si>
    <t>СКЗ23230 В (перем. ток)</t>
  </si>
  <si>
    <t>СКЗ24230 В (перем. ток)</t>
  </si>
  <si>
    <r>
      <t xml:space="preserve">Организация - Заказчик: 
</t>
    </r>
    <r>
      <rPr>
        <i/>
        <sz val="8"/>
        <rFont val="Arial Cyr"/>
        <family val="0"/>
      </rPr>
      <t>поле обязательное для заполнения</t>
    </r>
  </si>
  <si>
    <t>___________________/_____________________/     ________________</t>
  </si>
  <si>
    <t xml:space="preserve">                  Подпись                                                 Ф.И.О.                                  Дата заполнения карты заказа</t>
  </si>
  <si>
    <t>Тип и основные параметры НГК-ИПКЗ-Евро:</t>
  </si>
  <si>
    <t xml:space="preserve">Устанавливается преобраз. интерфейса RS-485/ВОЛС - MOXA ICF-1150-S-ST-T, дальность связи до 40 км </t>
  </si>
  <si>
    <t>Шкаф 21U 600х450</t>
  </si>
  <si>
    <t>Шкаф 27U 600х450</t>
  </si>
  <si>
    <t>Шкаф 33U 600х450</t>
  </si>
  <si>
    <t>Шкаф СКЗ 3 кВт</t>
  </si>
  <si>
    <t>Шкаф СКЗ 5 кВт</t>
  </si>
  <si>
    <t>Шкаф КМО 3 кВт</t>
  </si>
  <si>
    <t>Шкаф КМО 5 кВт</t>
  </si>
  <si>
    <t>Столбец1</t>
  </si>
  <si>
    <t>Кол-во на партию</t>
  </si>
  <si>
    <t>Счётчик электроэнергии Меркурий 201</t>
  </si>
  <si>
    <t>Не указано количество единиц оборудования</t>
  </si>
  <si>
    <t>(в НГК-ИПКЗ с поддержкой ИКП входит в базовую комплектацию Меркурий 200.02)</t>
  </si>
  <si>
    <t>НГК-КИП-С (для дренажа и диагностики)</t>
  </si>
  <si>
    <t>НГК-КИП-А (для анодного заземления)</t>
  </si>
  <si>
    <t>Модуль АКБ БУ</t>
  </si>
  <si>
    <t>Модуль АКБ СКМ</t>
  </si>
  <si>
    <t>5.18</t>
  </si>
  <si>
    <t>Карта заказа на оборудование для катодной
защиты НГК-ИПКЗ-Евро (СКЗ или КМО)</t>
  </si>
  <si>
    <t>Подставка шкафа</t>
  </si>
  <si>
    <t>Счётчик электроэнергии Меркурий 200.02</t>
  </si>
  <si>
    <t>Представитель ООО "НПО "Нефтегазкомплекс-ЭХЗ"</t>
  </si>
  <si>
    <t>Комплект устройств защиты от импульсных перенапряжений:</t>
  </si>
  <si>
    <t>НГК-КИП-С(ИКП) (для дренажа и диагностики)</t>
  </si>
  <si>
    <t>Выдвижной корпус модуля АКБ в сборе</t>
  </si>
  <si>
    <t>Дополнительные блоки аккумуляторов для модуля АКБ</t>
  </si>
  <si>
    <t>Счётчик электроэнергии Меркурий 203.2Т RB</t>
  </si>
  <si>
    <t>ИКП* сбор данных Анализатором</t>
  </si>
  <si>
    <t>e-mail:</t>
  </si>
  <si>
    <t>info@ngk-ehz.ru</t>
  </si>
  <si>
    <t>–</t>
  </si>
  <si>
    <t>RTU-4 (СовТИГаз)</t>
  </si>
  <si>
    <t>Магистраль-2 (Газприборавтоматика)</t>
  </si>
  <si>
    <t>Шкаф 12U СКЗ пост. ток.</t>
  </si>
  <si>
    <t>Модуль управления НГК-БУ-Евро(ПТ)</t>
  </si>
  <si>
    <t>КМО148 В (пост. ток)</t>
  </si>
  <si>
    <t>КМО248 В (пост. ток)</t>
  </si>
  <si>
    <t>КМО348 В (пост. ток)</t>
  </si>
  <si>
    <t>СКЗ148 В (пост. ток)</t>
  </si>
  <si>
    <t>СКЗ248 В (пост. ток)</t>
  </si>
  <si>
    <t>СКЗ348 В (пост. ток)</t>
  </si>
  <si>
    <t xml:space="preserve">        (0,2 – 0,2 кВт; 0,4 – 0,4 кВт; 0,6 – 0,6 кВт; 0,8 – 0,8 кВт; 1,0 – 1 кВт; 1,25 – 1,25 кВт;</t>
  </si>
  <si>
    <t xml:space="preserve">         2,0 – 2 кВт; 2,5 – 2,5 кВт; 3,0 – 3 кВт; 3,75 – 3,75 кВт; 4,0 – 4 кВт; 5,0 – 5 кВт);</t>
  </si>
  <si>
    <r>
      <t>Канал связи НГК-ИПКЗ с системой телемеханики:</t>
    </r>
    <r>
      <rPr>
        <b/>
        <vertAlign val="superscript"/>
        <sz val="12"/>
        <rFont val="Arial Cyr"/>
        <family val="0"/>
      </rPr>
      <t>**</t>
    </r>
  </si>
  <si>
    <r>
      <rPr>
        <vertAlign val="superscript"/>
        <sz val="10"/>
        <rFont val="Arial Cyr"/>
        <family val="0"/>
      </rPr>
      <t>**</t>
    </r>
    <r>
      <rPr>
        <sz val="10"/>
        <rFont val="Arial Cyr"/>
        <family val="0"/>
      </rPr>
      <t xml:space="preserve"> Перечень сигналов, передаваемых НГК-ИПКЗ-Евро в систему телемеханики определён Протоколом обмена данными НГК-ИПКЗ-Евро с системами телемеханики (см. Руководство по эксплуатации на НГК-ИПКЗ-Евро) изменению и дополнению не подлежит.</t>
    </r>
  </si>
  <si>
    <t>Шкаф 18U КМО пост. ток.</t>
  </si>
  <si>
    <t>БАВР с комплектом коммутационных элементов</t>
  </si>
  <si>
    <t>БАВР(ПТ) с комплектом коммутационных элементов</t>
  </si>
  <si>
    <t>Магистраль-5 (Газприборавтоматика)</t>
  </si>
  <si>
    <t>Шкаф 33U КМО (XH)</t>
  </si>
  <si>
    <t>Шкаф 27U КМО (XH)</t>
  </si>
  <si>
    <t>Шкаф 27U СКЗ (XН)</t>
  </si>
  <si>
    <t>Шкаф 33U СКЗ (XH)</t>
  </si>
  <si>
    <t>Подпись</t>
  </si>
  <si>
    <t>В ЗИП</t>
  </si>
  <si>
    <t>Блок + сеть</t>
  </si>
  <si>
    <t>Ищем:</t>
  </si>
  <si>
    <t>Пример наименования оборудования в заказе (при заполнении в электронном виде выводится автоматически):</t>
  </si>
  <si>
    <t>Модуль силовой НГК-БП-Евро-0,2(48)</t>
  </si>
  <si>
    <t xml:space="preserve"> Тип подключаемых датчиков скорости коррозии (с НГК-КИП не поставляются)
 * УС ИКП СТ и Анализатор ИКП в комплект НГК-КИП не входят.
   Версия поддерживаемого УС ИКП СТ (ВИО 12.09.21).</t>
  </si>
  <si>
    <t>Шкаф для $ расчёта многоканалок</t>
  </si>
  <si>
    <t>Сидка на мониторинг</t>
  </si>
  <si>
    <t>Блок совместной защиты БСЗ</t>
  </si>
  <si>
    <r>
      <t xml:space="preserve">Контактное лицо; тел./факс: 
</t>
    </r>
    <r>
      <rPr>
        <i/>
        <sz val="8"/>
        <rFont val="Arial Cyr"/>
        <family val="0"/>
      </rPr>
      <t>поле обязательное для заполнения</t>
    </r>
  </si>
  <si>
    <t>Наим.+Блоки</t>
  </si>
  <si>
    <r>
      <rPr>
        <b/>
        <sz val="10"/>
        <rFont val="Arial Cyr"/>
        <family val="0"/>
      </rPr>
      <t>Евро</t>
    </r>
    <r>
      <rPr>
        <sz val="10"/>
        <rFont val="Arial Cyr"/>
        <family val="0"/>
      </rPr>
      <t xml:space="preserve"> – конструктивное исполнение шкафа и модулей по ГОСТ 28601-90 Система несущих 
           конструкций серии 482,6 мм;</t>
    </r>
  </si>
  <si>
    <r>
      <rPr>
        <b/>
        <sz val="10"/>
        <rFont val="Arial Cyr"/>
        <family val="0"/>
      </rPr>
      <t>(24Н)</t>
    </r>
    <r>
      <rPr>
        <sz val="10"/>
        <rFont val="Arial Cyr"/>
        <family val="0"/>
      </rPr>
      <t xml:space="preserve"> – количество нагрузок (каналов) НГК-ИПКЗ-Евро. Включается в обозначение только при
           многоканальном исполнении от 2-х (2Н) до 24-х (24Н) каналов;</t>
    </r>
  </si>
  <si>
    <r>
      <rPr>
        <b/>
        <sz val="10"/>
        <rFont val="Arial Cyr"/>
        <family val="0"/>
      </rPr>
      <t>СКЗ</t>
    </r>
    <r>
      <rPr>
        <sz val="10"/>
        <rFont val="Arial Cyr"/>
        <family val="0"/>
      </rPr>
      <t xml:space="preserve"> – станция катодной защиты;</t>
    </r>
  </si>
  <si>
    <t>Подготовка к работе и первичное включение КМО (СКЗ) НГК-ИПКЗ-Евро должны производиться специалистами ООО «НПО «Нефтегазкомплекс-ЭХЗ» либо специалистами аттестованными предприятием-изготовителем в установленном порядке. В случае проведения работ иными специалистами гарантийные обязательства на оборудование аннулируются.</t>
  </si>
  <si>
    <t>Напряжение питания НГК-ИПКЗ-Евро</t>
  </si>
  <si>
    <t>Количество каналов НГК-ИПКЗ-Евро</t>
  </si>
  <si>
    <t>Выходная мощность НГК-ИПКЗ-Евро (канала)</t>
  </si>
  <si>
    <t>** Оборудование входит в базовую комплектацию ЗИП для НГК-ИПКЗ-Евро</t>
  </si>
  <si>
    <t>* НГК-ИПКЗ-Евро (каналы) построены на базе модулей силовых НГК-БП-Евро-1,25(48)</t>
  </si>
  <si>
    <t>* НГК-ИПКЗ-Евро (каналы) построены на базе модулей силовых НГК-БП-Евро-1,0(48)</t>
  </si>
  <si>
    <t>* НГК-ИПКЗ-Евро (каналы) построены на базе модулей силовых НГК-БП-Евро-1,0(96)</t>
  </si>
  <si>
    <t>* НГК-ИПКЗ-Евро (каналы) построены на базе модулей силовых НГК-БП-Евро-0,2(24)</t>
  </si>
  <si>
    <t>* НГК-ИПКЗ-Евро (каналы) построены на базе модулей силовых НГК-БП-Евро-0,2(48)</t>
  </si>
  <si>
    <t>Дополнительное оборудование</t>
  </si>
  <si>
    <t>600×450×400</t>
  </si>
  <si>
    <t>600×450×300</t>
  </si>
  <si>
    <t>600×600×400</t>
  </si>
  <si>
    <t>600×600×300</t>
  </si>
  <si>
    <r>
      <t xml:space="preserve">В базовую комплектацию </t>
    </r>
    <r>
      <rPr>
        <b/>
        <sz val="10"/>
        <rFont val="Arial Cyr"/>
        <family val="0"/>
      </rPr>
      <t>СКЗ</t>
    </r>
    <r>
      <rPr>
        <sz val="10"/>
        <rFont val="Arial Cyr"/>
        <family val="0"/>
      </rPr>
      <t xml:space="preserve"> входят следующее оборудование и модули:
Шкаф 19" монтажный – 1 шт., преобразователь НГК-ИПКЗ-Евро – 1 шт., комплект устройств защиты от
импульсных перенапряжений (УЗИП) – 1 комплект, ЗИП – 1 комплект</t>
    </r>
  </si>
  <si>
    <r>
      <t xml:space="preserve">В базовую комплектацию </t>
    </r>
    <r>
      <rPr>
        <b/>
        <sz val="10"/>
        <rFont val="Arial Cyr"/>
        <family val="0"/>
      </rPr>
      <t>КМО</t>
    </r>
    <r>
      <rPr>
        <sz val="10"/>
        <rFont val="Arial Cyr"/>
        <family val="0"/>
      </rPr>
      <t xml:space="preserve"> входят следующее оборудование и модули:
Шкаф 19" монтажный – 1 шт.; </t>
    </r>
    <r>
      <rPr>
        <b/>
        <sz val="10"/>
        <rFont val="Arial Cyr"/>
        <family val="0"/>
      </rPr>
      <t>преобразователь НГК-ИПКЗ-Евро – 2 шт.</t>
    </r>
    <r>
      <rPr>
        <sz val="10"/>
        <rFont val="Arial Cyr"/>
        <family val="0"/>
      </rPr>
      <t xml:space="preserve">; комплект устройств защиты от импульсных перенапряжений (УЗИП) – 1 комплект; ЗИП – 1 комплект;
</t>
    </r>
    <r>
      <rPr>
        <b/>
        <sz val="10"/>
        <rFont val="Arial Cyr"/>
        <family val="0"/>
      </rPr>
      <t>модуль автоматического включения резервного преобразователя (БАВР) – 1 шт.</t>
    </r>
  </si>
  <si>
    <t>УХЛ1</t>
  </si>
  <si>
    <t>УХЛ1 - Для эксплуатации на открытом воздухе</t>
  </si>
  <si>
    <r>
      <t xml:space="preserve">Эксплуатирующая организация: 
</t>
    </r>
    <r>
      <rPr>
        <i/>
        <sz val="8"/>
        <rFont val="Arial Cyr"/>
        <family val="0"/>
      </rPr>
      <t>поле обязательное для заполнения</t>
    </r>
  </si>
  <si>
    <r>
      <rPr>
        <b/>
        <sz val="10"/>
        <rFont val="Arial Cyr"/>
        <family val="0"/>
      </rPr>
      <t>Исполнение: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>У1 - Для эксплуатации на открытом воздухе (шкаф IP34);
                           У2 - Для эксплуатации в укрытии (шкаф IP20);
                           УХЛ1 - Для эксплуатации на открытом воздухе.</t>
    </r>
  </si>
  <si>
    <t>Подсистема коррозионного мониторинга НГК-СКМ</t>
  </si>
  <si>
    <t>НГК-КИП-М (для подсистемы НГК-СКМ)</t>
  </si>
  <si>
    <t>НГК-КИП-СМ (для дренажа и подсистемы НГК-СКМ)</t>
  </si>
  <si>
    <t>НГК-КИП-СМ(ИКП) (для дренажа и подсистемы НГК-СКМ)</t>
  </si>
  <si>
    <t>Модуль сопряжений подсистемы мониторинга НГК-КССМ</t>
  </si>
  <si>
    <t>Модуль сопряжений подсистемы СКМ НГК-КССМ(ПТ)</t>
  </si>
  <si>
    <r>
      <t>М</t>
    </r>
    <r>
      <rPr>
        <sz val="10"/>
        <color indexed="8"/>
        <rFont val="Arial Cyr"/>
        <family val="0"/>
      </rPr>
      <t xml:space="preserve"> – (и все последующие параметры) включается в обозначение только при комплектовании
       НГК-ИПКЗ-Евро подсистемой дистанционного коррозионного мониторинга НГК-СКМ;</t>
    </r>
  </si>
  <si>
    <r>
      <rPr>
        <sz val="10"/>
        <rFont val="Arial Cyr"/>
        <family val="0"/>
      </rPr>
      <t>Примеры схем размещения, внешних соединений и описание оборудования:</t>
    </r>
    <r>
      <rPr>
        <u val="single"/>
        <sz val="10"/>
        <color indexed="12"/>
        <rFont val="Arial Cyr"/>
        <family val="0"/>
      </rPr>
      <t xml:space="preserve">
http://ngk-ehz.ru/oborudovanie-ekhz</t>
    </r>
  </si>
  <si>
    <r>
      <t>КМО (СКЗ) НГК-ИПКЗ-Евро(ПТ)(24Н)-5,0(48)-У2-М32(5)</t>
    </r>
    <r>
      <rPr>
        <sz val="10"/>
        <color indexed="8"/>
        <rFont val="Arial Cyr"/>
        <family val="0"/>
      </rPr>
      <t>, где:</t>
    </r>
  </si>
  <si>
    <t xml:space="preserve">         питания постоянным током (от 21 до 60 В);</t>
  </si>
  <si>
    <r>
      <t>(48)</t>
    </r>
    <r>
      <rPr>
        <sz val="10"/>
        <color indexed="8"/>
        <rFont val="Arial Cyr"/>
        <family val="0"/>
      </rPr>
      <t xml:space="preserve"> – </t>
    </r>
    <r>
      <rPr>
        <sz val="10"/>
        <rFont val="Arial Cyr"/>
        <family val="0"/>
      </rPr>
      <t>номинальное выходное напряжение в вольтах (24 В; 48 В; 96 В);</t>
    </r>
  </si>
  <si>
    <r>
      <t>У2</t>
    </r>
    <r>
      <rPr>
        <sz val="10"/>
        <color indexed="8"/>
        <rFont val="Arial Cyr"/>
        <family val="0"/>
      </rPr>
      <t xml:space="preserve"> – </t>
    </r>
    <r>
      <rPr>
        <sz val="10"/>
        <rFont val="Arial Cyr"/>
        <family val="0"/>
      </rPr>
      <t>климатическое исполнение и категория размещения по ГОСТ 15150-69 (У1; У2; УХЛ1);</t>
    </r>
  </si>
  <si>
    <t>Устройства НГК-КИП</t>
  </si>
  <si>
    <r>
      <t>5,0</t>
    </r>
    <r>
      <rPr>
        <sz val="10"/>
        <color indexed="8"/>
        <rFont val="Arial Cyr"/>
        <family val="0"/>
      </rPr>
      <t xml:space="preserve"> – номинальная выходная мощность НГК-ИПКЗ-Евро в киловаттах</t>
    </r>
  </si>
  <si>
    <r>
      <rPr>
        <b/>
        <sz val="10"/>
        <rFont val="Arial Cyr"/>
        <family val="0"/>
      </rPr>
      <t>НГК</t>
    </r>
    <r>
      <rPr>
        <sz val="10"/>
        <rFont val="Arial Cyr"/>
        <family val="0"/>
      </rPr>
      <t xml:space="preserve"> – аббревиатура предприятия-изготовителя;</t>
    </r>
  </si>
  <si>
    <t>СКЗ21-60 В (пост. ток)</t>
  </si>
  <si>
    <t>КМО21-60 В (пост. ток)</t>
  </si>
  <si>
    <t>21-60 В (пост. ток)</t>
  </si>
  <si>
    <t>(ПТ)</t>
  </si>
  <si>
    <t>КМО121-60 В (пост. ток)</t>
  </si>
  <si>
    <t>КМО221-60 В (пост. ток)</t>
  </si>
  <si>
    <t>КМО321-60 В (пост. ток)</t>
  </si>
  <si>
    <t>СКЗ121-60 В (пост. ток)</t>
  </si>
  <si>
    <t>СКЗ221-60 В (пост. ток)</t>
  </si>
  <si>
    <t>СКЗ321-60 В (пост. ток)</t>
  </si>
  <si>
    <t>* НГК-ИПКЗ-Евро (каналы) построены на базе модулей силовых НГК-БП-Евро(ПТ)-0,2(24)</t>
  </si>
  <si>
    <t>Модуль силовой НГК-БП-Евро(ПТ)-0,2(24)</t>
  </si>
  <si>
    <t>* НГК-ИПКЗ-Евро (каналы) построены на базе модулей силовых НГК-БП-Евро(ПТ)-0,2(48)</t>
  </si>
  <si>
    <t>Модуль силовой НГК-БП-Евро(ПТ)-0,2(48)</t>
  </si>
  <si>
    <t>Подставка шкафа НГК-ИПКЗ-Евро</t>
  </si>
  <si>
    <t>УЗИП цепей нагрузки (анодной и дренажной линии)</t>
  </si>
  <si>
    <t>УЗИП цепей RS-485 телемеханика (УЗИП RS-485) - 1 шт.**</t>
  </si>
  <si>
    <t>УЗИП цепей контроля потенциала (УЗИП ПП) - 1 шт.**</t>
  </si>
  <si>
    <t>УЗИП цепей УС ИКП СТ (УЗИП ИКП) - 1 шт.**</t>
  </si>
  <si>
    <t>УЗИП цепей БПИ (УЗИП ДК) - 1 шт.**</t>
  </si>
  <si>
    <t>УЗИП НГК-КССМ (для лучей подсистемы НГК-СКМ)</t>
  </si>
  <si>
    <t>УЗИП платы измерений (УЗИП БИ) (для НГК-КИП-М(СМ))</t>
  </si>
  <si>
    <t>Плата измерений НГК-БИ (для НГК-КИП-М(СМ))</t>
  </si>
  <si>
    <t>Модуль автоматического включения резервной СКЗ (БАВР)</t>
  </si>
  <si>
    <t>Модуль автоматического включения резервной СКЗ БАВР(ПТ)</t>
  </si>
  <si>
    <t>ИКП* передача данных в КМО/СКМ</t>
  </si>
  <si>
    <r>
      <t xml:space="preserve">32 </t>
    </r>
    <r>
      <rPr>
        <sz val="10"/>
        <rFont val="Arial Cyr"/>
        <family val="0"/>
      </rPr>
      <t>– количество плат измерений (НГК-БИ) в устройствах НГК-КИП-СМ (1-32 шт.);</t>
    </r>
  </si>
  <si>
    <t>Количество плат измерений (НГК-БИ) в НГК-КИП-СМ(1-32 шт.)</t>
  </si>
  <si>
    <r>
      <t xml:space="preserve">(5) </t>
    </r>
    <r>
      <rPr>
        <sz val="10"/>
        <rFont val="Arial Cyr"/>
        <family val="0"/>
      </rPr>
      <t>– количество линий подключения к НГК-КИП (лучей) в НГК-СКМ (1-5 шт.).</t>
    </r>
  </si>
  <si>
    <t>При количестве каналов СКЗ/КМО более одного в комплект поставки может входить НГК-УЗИП СКЗ. Габаритные размеры таких СКЗ/КМО с подставкой - по предварительному согласованию.</t>
  </si>
  <si>
    <r>
      <rPr>
        <b/>
        <sz val="10"/>
        <rFont val="Arial Cyr"/>
        <family val="0"/>
      </rPr>
      <t>(ПТ)</t>
    </r>
    <r>
      <rPr>
        <sz val="10"/>
        <rFont val="Arial Cyr"/>
        <family val="0"/>
      </rPr>
      <t xml:space="preserve"> – включается в обозначение только для НГК-ИПКЗ-Евро, выполненного для напряжения</t>
    </r>
  </si>
  <si>
    <r>
      <t xml:space="preserve">По вопросам обучения и аттестации специалистов по работе с оборудованием просьба обращаться по:
</t>
    </r>
    <r>
      <rPr>
        <b/>
        <sz val="10"/>
        <rFont val="Arial Cyr"/>
        <family val="0"/>
      </rPr>
      <t>тел./факс:</t>
    </r>
    <r>
      <rPr>
        <sz val="10"/>
        <rFont val="Arial Cyr"/>
        <family val="0"/>
      </rPr>
      <t xml:space="preserve"> +7 (8453) 54-45-15; +7 (8453) 54-45-16; +7 (8453) 54-45-17; +7 (8453) 54-45-18;</t>
    </r>
  </si>
  <si>
    <t>Обмен данными с системой телемеханики при отсутствии питающей сети ~230 В (АКБ СКМ)</t>
  </si>
  <si>
    <t>GSM</t>
  </si>
  <si>
    <t>Дальность связи зависит от зоны покрытия GSM</t>
  </si>
  <si>
    <t>Modbus RTU</t>
  </si>
  <si>
    <t>Плата УЗИП НГК-КИП-С(ИКП)</t>
  </si>
  <si>
    <t xml:space="preserve"> Цвет сигнальных колпаков по ВТТ ПАО "Газпром" на КИП от 03.10.2016 г.</t>
  </si>
  <si>
    <t>Версия опросного листа 3.48.5 от 19.04.2017</t>
  </si>
  <si>
    <t>0,2 кВт (до 8 А; до 24 В)*</t>
  </si>
  <si>
    <t>0,4 кВт (до 16 А; до 24 В)*</t>
  </si>
  <si>
    <t>0,6 кВт (до 24 А; до 24 В)*</t>
  </si>
  <si>
    <t>0,8 кВт (до 32 А; до 24 В)*</t>
  </si>
  <si>
    <t>0,2 кВт (до 8 А; до 48 В)*</t>
  </si>
  <si>
    <t>0,4 кВт (до 16 А; до 48 В)*</t>
  </si>
  <si>
    <t>0,6 кВт (до 24 А; до 48 В)*</t>
  </si>
  <si>
    <t>0,8 кВт (до 32 А; до 48 В)*</t>
  </si>
  <si>
    <t>1,0 кВт (до 21 А, до 48 В)*</t>
  </si>
  <si>
    <t>1,0 кВт (до 10,5 А, до 96 В)*</t>
  </si>
  <si>
    <t>1,25 кВт (до 26,1 А; до 48 В)*</t>
  </si>
  <si>
    <t>2,0 кВт (до 42 А, до 48 В)*</t>
  </si>
  <si>
    <t>2,0 кВт (до 21 А, до 96 В)*</t>
  </si>
  <si>
    <t>2,5 кВт (до 52,2 А; до 48 В)*</t>
  </si>
  <si>
    <t>3,0 кВт (до 63 А, до 48 В)*</t>
  </si>
  <si>
    <t>3,0 кВт (до 31,5 А, до 96 В)*</t>
  </si>
  <si>
    <t>3,75 кВт (до 78,3 А; до 48 В)*</t>
  </si>
  <si>
    <t>4,0 кВт (до 84 А, до 48 В)*</t>
  </si>
  <si>
    <t>4,0 кВт (до 42 А, до 96 В)*</t>
  </si>
  <si>
    <t>5,0 кВт (до 104 А, до 48 В)*</t>
  </si>
  <si>
    <t>5,0 кВт (до 52 А, до 96 В)*</t>
  </si>
  <si>
    <t>1,25 кВт (до 26,1 А; до 48 В)* 230 В (перем. ток)</t>
  </si>
  <si>
    <t>2,5 кВт (до 52,2 А; до 48 В)* 230 В (перем. ток)</t>
  </si>
  <si>
    <t>3,75 кВт (до 78,3 А; до 48 В)* 230 В (перем. ток)</t>
  </si>
  <si>
    <t>1,0 кВт (до 21 А, до 48 В)* 230 В (перем. ток)</t>
  </si>
  <si>
    <t>2,0 кВт (до 42 А, до 48 В)* 230 В (перем. ток)</t>
  </si>
  <si>
    <t>3,0 кВт (до 63 А, до 48 В)* 230 В (перем. ток)</t>
  </si>
  <si>
    <t>4,0 кВт (до 84 А, до 48 В)* 230 В (перем. ток)</t>
  </si>
  <si>
    <t>5,0 кВт (до 104 А, до 48 В)* 230 В (перем. ток)</t>
  </si>
  <si>
    <t>0,2 кВт (до 8 А; до 24 В)* 21-60 В (пост. ток)</t>
  </si>
  <si>
    <t>0,4 кВт (до 16 А; до 24 В)* 21-60 В (пост. ток)</t>
  </si>
  <si>
    <t>0,6 кВт (до 24 А; до 24 В)* 21-60 В (пост. ток)</t>
  </si>
  <si>
    <t>0,8 кВт (до 32 А; до 24 В)* 21-60 В (пост. ток)</t>
  </si>
  <si>
    <t>0,2 кВт (до 8 А; до 48 В)* 21-60 В (пост. ток)</t>
  </si>
  <si>
    <t>0,4 кВт (до 16 А; до 48 В)* 21-60 В (пост. ток)</t>
  </si>
  <si>
    <t>0,6 кВт (до 24 А; до 48 В)* 21-60 В (пост. ток)</t>
  </si>
  <si>
    <t>0,8 кВт (до 32 А; до 48 В)* 21-60 В (пост. ток)</t>
  </si>
  <si>
    <t>1,0 кВт (до 10,5 А, до 96 В)* 230 В (перем. ток)</t>
  </si>
  <si>
    <t>2,0 кВт (до 21 А, до 96 В)* 230 В (перем. ток)</t>
  </si>
  <si>
    <t>3,0 кВт (до 31,5 А, до 96 В)* 230 В (перем. ток)</t>
  </si>
  <si>
    <t>4,0 кВт (до 42 А, до 96 В)* 230 В (перем. ток)</t>
  </si>
  <si>
    <t>5,0 кВт (до 52 А, до 96 В)* 230 В (перем. ток)</t>
  </si>
  <si>
    <t>0,2 кВт (до 8 А; до 24 В)* 230 В (перем. ток)</t>
  </si>
  <si>
    <t>0,4 кВт (до 16 А; до 24 В)* 230 В (перем. ток)</t>
  </si>
  <si>
    <t>0,6 кВт (до 24 А; до 24 В)* 230 В (перем. ток)</t>
  </si>
  <si>
    <t>0,8 кВт (до 32 А; до 24 В)* 230 В (перем. ток)</t>
  </si>
  <si>
    <t>0,2 кВт (до 8 А; до 48 В)* 230 В (перем. ток)</t>
  </si>
  <si>
    <t>0,4 кВт (до 16 А; до 48 В)* 230 В (перем. ток)</t>
  </si>
  <si>
    <t>0,6 кВт (до 24 А; до 48 В)* 230 В (перем. ток)</t>
  </si>
  <si>
    <t>0,8 кВт (до 32 А; до 48 В)* 230 В (перем. ток)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</si>
</sst>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;;;"/>
    <numFmt numFmtId="165" formatCode="#,##0.00&quot;р.&quot;"/>
    <numFmt numFmtId="166" formatCode="#,##0.00_р_."/>
    <numFmt numFmtId="167" formatCode="[$-FC19]d\ mmmm\ yyyy\ &quot;г.&quot;"/>
    <numFmt numFmtId="168" formatCode="#,##0&quot;р.&quot;"/>
    <numFmt numFmtId="169" formatCode="#,##0_ ;\-#,##0\ "/>
    <numFmt numFmtId="170" formatCode="0.0%"/>
    <numFmt numFmtId="171" formatCode="dd/mm/yy;@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sz val="6"/>
      <name val="Arial"/>
      <family val="2"/>
    </font>
    <font>
      <sz val="11"/>
      <name val="Arial"/>
      <family val="2"/>
    </font>
    <font>
      <sz val="12"/>
      <color indexed="8"/>
      <name val="Arial Cyr"/>
      <family val="0"/>
    </font>
    <font>
      <b/>
      <sz val="15"/>
      <name val="Arial Cyr"/>
      <family val="0"/>
    </font>
    <font>
      <sz val="11"/>
      <name val="Arial Cyr"/>
      <family val="0"/>
    </font>
    <font>
      <sz val="11"/>
      <color indexed="8"/>
      <name val="Arial Cyr"/>
      <family val="0"/>
    </font>
    <font>
      <sz val="10"/>
      <color indexed="8"/>
      <name val="Arial"/>
      <family val="2"/>
    </font>
    <font>
      <i/>
      <sz val="10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vertAlign val="superscript"/>
      <sz val="12"/>
      <name val="Arial Cyr"/>
      <family val="0"/>
    </font>
    <font>
      <vertAlign val="superscript"/>
      <sz val="10"/>
      <name val="Arial Cyr"/>
      <family val="0"/>
    </font>
    <font>
      <b/>
      <sz val="14"/>
      <name val="Arial Cyr"/>
      <family val="0"/>
    </font>
    <font>
      <sz val="10.5"/>
      <name val="Arial Cyr"/>
      <family val="0"/>
    </font>
    <font>
      <sz val="11.5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Calibri"/>
      <family val="2"/>
    </font>
    <font>
      <b/>
      <sz val="16"/>
      <color indexed="17"/>
      <name val="Calibri"/>
      <family val="2"/>
    </font>
    <font>
      <b/>
      <sz val="10"/>
      <color indexed="9"/>
      <name val="Arial Cyr"/>
      <family val="0"/>
    </font>
    <font>
      <b/>
      <sz val="14"/>
      <color indexed="10"/>
      <name val="Arial Cyr"/>
      <family val="0"/>
    </font>
    <font>
      <i/>
      <sz val="9"/>
      <color indexed="23"/>
      <name val="Arial Cyr"/>
      <family val="0"/>
    </font>
    <font>
      <sz val="11"/>
      <color indexed="9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Calibri"/>
      <family val="2"/>
    </font>
    <font>
      <b/>
      <sz val="16"/>
      <color rgb="FF006100"/>
      <name val="Calibri"/>
      <family val="2"/>
    </font>
    <font>
      <b/>
      <sz val="10"/>
      <color theme="0"/>
      <name val="Arial Cyr"/>
      <family val="0"/>
    </font>
    <font>
      <b/>
      <sz val="14"/>
      <color rgb="FFFF0000"/>
      <name val="Arial Cyr"/>
      <family val="0"/>
    </font>
    <font>
      <sz val="11"/>
      <color theme="0"/>
      <name val="Arial Cyr"/>
      <family val="0"/>
    </font>
    <font>
      <i/>
      <sz val="9"/>
      <color theme="0" tint="-0.4999699890613556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>
        <color theme="3" tint="0.5999900102615356"/>
      </left>
      <right style="medium">
        <color theme="3" tint="0.5999900102615356"/>
      </right>
      <top style="medium">
        <color theme="3" tint="0.5999900102615356"/>
      </top>
      <bottom style="medium">
        <color theme="3" tint="0.5999900102615356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68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textRotation="90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7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49" fontId="11" fillId="0" borderId="16" xfId="0" applyNumberFormat="1" applyFont="1" applyFill="1" applyBorder="1" applyAlignment="1" applyProtection="1">
      <alignment horizontal="left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textRotation="90"/>
      <protection locked="0"/>
    </xf>
    <xf numFmtId="0" fontId="4" fillId="0" borderId="0" xfId="0" applyFont="1" applyAlignment="1">
      <alignment vertical="top"/>
    </xf>
    <xf numFmtId="0" fontId="8" fillId="0" borderId="0" xfId="0" applyNumberFormat="1" applyFont="1" applyBorder="1" applyAlignment="1" applyProtection="1">
      <alignment vertical="center" wrapText="1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22" fillId="0" borderId="0" xfId="0" applyNumberFormat="1" applyFont="1" applyFill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74" fillId="0" borderId="0" xfId="54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0" fontId="4" fillId="3" borderId="20" xfId="0" applyFont="1" applyFill="1" applyBorder="1" applyAlignment="1">
      <alignment/>
    </xf>
    <xf numFmtId="0" fontId="4" fillId="4" borderId="20" xfId="0" applyFont="1" applyFill="1" applyBorder="1" applyAlignment="1">
      <alignment/>
    </xf>
    <xf numFmtId="0" fontId="4" fillId="5" borderId="20" xfId="0" applyFont="1" applyFill="1" applyBorder="1" applyAlignment="1">
      <alignment/>
    </xf>
    <xf numFmtId="0" fontId="4" fillId="7" borderId="20" xfId="0" applyFont="1" applyFill="1" applyBorder="1" applyAlignment="1">
      <alignment/>
    </xf>
    <xf numFmtId="0" fontId="4" fillId="6" borderId="20" xfId="0" applyFont="1" applyFill="1" applyBorder="1" applyAlignment="1">
      <alignment/>
    </xf>
    <xf numFmtId="0" fontId="4" fillId="10" borderId="20" xfId="0" applyFont="1" applyFill="1" applyBorder="1" applyAlignment="1">
      <alignment/>
    </xf>
    <xf numFmtId="0" fontId="4" fillId="18" borderId="20" xfId="0" applyFont="1" applyFill="1" applyBorder="1" applyAlignment="1">
      <alignment/>
    </xf>
    <xf numFmtId="0" fontId="4" fillId="12" borderId="20" xfId="0" applyFont="1" applyFill="1" applyBorder="1" applyAlignment="1">
      <alignment/>
    </xf>
    <xf numFmtId="0" fontId="4" fillId="13" borderId="20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0" fontId="4" fillId="17" borderId="20" xfId="0" applyFont="1" applyFill="1" applyBorder="1" applyAlignment="1">
      <alignment/>
    </xf>
    <xf numFmtId="0" fontId="4" fillId="15" borderId="20" xfId="0" applyFont="1" applyFill="1" applyBorder="1" applyAlignment="1">
      <alignment/>
    </xf>
    <xf numFmtId="0" fontId="4" fillId="38" borderId="20" xfId="0" applyFont="1" applyFill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0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textRotation="90"/>
    </xf>
    <xf numFmtId="0" fontId="4" fillId="0" borderId="0" xfId="0" applyFont="1" applyFill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6" borderId="20" xfId="0" applyFont="1" applyFill="1" applyBorder="1" applyAlignment="1">
      <alignment horizontal="center" vertical="top" wrapText="1"/>
    </xf>
    <xf numFmtId="0" fontId="4" fillId="6" borderId="20" xfId="0" applyFont="1" applyFill="1" applyBorder="1" applyAlignment="1" applyProtection="1">
      <alignment horizontal="center" vertical="top" wrapText="1"/>
      <protection locked="0"/>
    </xf>
    <xf numFmtId="0" fontId="4" fillId="13" borderId="20" xfId="0" applyFont="1" applyFill="1" applyBorder="1" applyAlignment="1" applyProtection="1">
      <alignment horizontal="center" vertical="top"/>
      <protection locked="0"/>
    </xf>
    <xf numFmtId="0" fontId="4" fillId="9" borderId="20" xfId="0" applyFont="1" applyFill="1" applyBorder="1" applyAlignment="1" applyProtection="1">
      <alignment horizontal="center" vertical="top" wrapText="1"/>
      <protection locked="0"/>
    </xf>
    <xf numFmtId="0" fontId="4" fillId="9" borderId="20" xfId="0" applyFont="1" applyFill="1" applyBorder="1" applyAlignment="1" applyProtection="1">
      <alignment horizontal="center" vertical="top"/>
      <protection locked="0"/>
    </xf>
    <xf numFmtId="0" fontId="4" fillId="9" borderId="20" xfId="0" applyFont="1" applyFill="1" applyBorder="1" applyAlignment="1">
      <alignment horizontal="center" vertical="top" wrapText="1"/>
    </xf>
    <xf numFmtId="0" fontId="4" fillId="37" borderId="20" xfId="0" applyFont="1" applyFill="1" applyBorder="1" applyAlignment="1" applyProtection="1">
      <alignment horizontal="center" vertical="top" wrapText="1"/>
      <protection locked="0"/>
    </xf>
    <xf numFmtId="0" fontId="4" fillId="16" borderId="20" xfId="0" applyFont="1" applyFill="1" applyBorder="1" applyAlignment="1" applyProtection="1">
      <alignment horizontal="center" vertical="top" wrapText="1"/>
      <protection locked="0"/>
    </xf>
    <xf numFmtId="0" fontId="4" fillId="13" borderId="2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19" fillId="0" borderId="0" xfId="0" applyNumberFormat="1" applyFont="1" applyBorder="1" applyAlignment="1">
      <alignment vertical="center" wrapText="1"/>
    </xf>
    <xf numFmtId="0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" fontId="0" fillId="0" borderId="26" xfId="0" applyNumberFormat="1" applyFill="1" applyBorder="1" applyAlignment="1">
      <alignment horizontal="left" vertical="center"/>
    </xf>
    <xf numFmtId="0" fontId="0" fillId="0" borderId="0" xfId="0" applyAlignment="1">
      <alignment horizontal="right"/>
    </xf>
    <xf numFmtId="165" fontId="78" fillId="0" borderId="0" xfId="62" applyNumberFormat="1" applyFill="1" applyAlignment="1">
      <alignment horizontal="center"/>
    </xf>
    <xf numFmtId="0" fontId="4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4" fillId="39" borderId="0" xfId="0" applyFont="1" applyFill="1" applyAlignment="1">
      <alignment/>
    </xf>
    <xf numFmtId="0" fontId="8" fillId="0" borderId="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Fill="1" applyBorder="1" applyAlignment="1">
      <alignment vertical="center"/>
    </xf>
    <xf numFmtId="0" fontId="65" fillId="0" borderId="0" xfId="42" applyAlignment="1" applyProtection="1">
      <alignment/>
      <protection locked="0"/>
    </xf>
    <xf numFmtId="49" fontId="65" fillId="0" borderId="27" xfId="42" applyNumberFormat="1" applyFill="1" applyBorder="1" applyAlignment="1" applyProtection="1">
      <alignment vertical="center" wrapText="1"/>
      <protection/>
    </xf>
    <xf numFmtId="49" fontId="0" fillId="0" borderId="28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top"/>
      <protection/>
    </xf>
    <xf numFmtId="49" fontId="4" fillId="0" borderId="29" xfId="0" applyNumberFormat="1" applyFont="1" applyFill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/>
      <protection/>
    </xf>
    <xf numFmtId="171" fontId="15" fillId="0" borderId="31" xfId="0" applyNumberFormat="1" applyFont="1" applyFill="1" applyBorder="1" applyAlignment="1" applyProtection="1">
      <alignment horizontal="left" vertical="center"/>
      <protection locked="0"/>
    </xf>
    <xf numFmtId="171" fontId="15" fillId="0" borderId="16" xfId="0" applyNumberFormat="1" applyFont="1" applyFill="1" applyBorder="1" applyAlignment="1" applyProtection="1">
      <alignment horizontal="left" vertical="center"/>
      <protection locked="0"/>
    </xf>
    <xf numFmtId="171" fontId="11" fillId="0" borderId="14" xfId="0" applyNumberFormat="1" applyFont="1" applyFill="1" applyBorder="1" applyAlignment="1" applyProtection="1">
      <alignment horizontal="center" vertical="center"/>
      <protection locked="0"/>
    </xf>
    <xf numFmtId="171" fontId="11" fillId="0" borderId="16" xfId="0" applyNumberFormat="1" applyFont="1" applyFill="1" applyBorder="1" applyAlignment="1" applyProtection="1">
      <alignment horizontal="center" vertical="center"/>
      <protection locked="0"/>
    </xf>
    <xf numFmtId="171" fontId="11" fillId="0" borderId="31" xfId="0" applyNumberFormat="1" applyFont="1" applyFill="1" applyBorder="1" applyAlignment="1" applyProtection="1">
      <alignment horizontal="center" vertical="center"/>
      <protection locked="0"/>
    </xf>
    <xf numFmtId="171" fontId="11" fillId="0" borderId="10" xfId="0" applyNumberFormat="1" applyFont="1" applyFill="1" applyBorder="1" applyAlignment="1" applyProtection="1">
      <alignment horizontal="center" vertical="center"/>
      <protection locked="0"/>
    </xf>
    <xf numFmtId="171" fontId="15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40" borderId="0" xfId="0" applyFont="1" applyFill="1" applyAlignment="1">
      <alignment/>
    </xf>
    <xf numFmtId="0" fontId="4" fillId="25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4" fillId="0" borderId="20" xfId="0" applyFont="1" applyBorder="1" applyAlignment="1" applyProtection="1">
      <alignment/>
      <protection locked="0"/>
    </xf>
    <xf numFmtId="0" fontId="4" fillId="0" borderId="0" xfId="0" applyNumberFormat="1" applyFont="1" applyBorder="1" applyAlignment="1">
      <alignment vertical="center"/>
    </xf>
    <xf numFmtId="0" fontId="0" fillId="0" borderId="0" xfId="0" applyFill="1" applyAlignment="1">
      <alignment horizontal="center"/>
    </xf>
    <xf numFmtId="0" fontId="19" fillId="0" borderId="32" xfId="0" applyNumberFormat="1" applyFont="1" applyBorder="1" applyAlignment="1">
      <alignment horizontal="center" vertical="center" wrapText="1"/>
    </xf>
    <xf numFmtId="0" fontId="19" fillId="0" borderId="20" xfId="0" applyNumberFormat="1" applyFont="1" applyBorder="1" applyAlignment="1">
      <alignment vertical="center" wrapText="1"/>
    </xf>
    <xf numFmtId="0" fontId="19" fillId="0" borderId="20" xfId="0" applyNumberFormat="1" applyFont="1" applyFill="1" applyBorder="1" applyAlignment="1">
      <alignment vertical="center" wrapText="1"/>
    </xf>
    <xf numFmtId="0" fontId="4" fillId="0" borderId="20" xfId="0" applyFont="1" applyBorder="1" applyAlignment="1" applyProtection="1">
      <alignment/>
      <protection locked="0"/>
    </xf>
    <xf numFmtId="0" fontId="4" fillId="0" borderId="2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0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horizontal="center" vertical="top"/>
      <protection locked="0"/>
    </xf>
    <xf numFmtId="0" fontId="4" fillId="0" borderId="20" xfId="0" applyFont="1" applyFill="1" applyBorder="1" applyAlignment="1" applyProtection="1">
      <alignment horizontal="center" vertical="top" wrapText="1"/>
      <protection locked="0"/>
    </xf>
    <xf numFmtId="165" fontId="4" fillId="0" borderId="0" xfId="0" applyNumberFormat="1" applyFont="1" applyAlignment="1">
      <alignment/>
    </xf>
    <xf numFmtId="44" fontId="4" fillId="0" borderId="0" xfId="43" applyFont="1" applyAlignment="1">
      <alignment/>
    </xf>
    <xf numFmtId="44" fontId="0" fillId="0" borderId="0" xfId="43" applyFont="1" applyAlignment="1">
      <alignment horizontal="center"/>
    </xf>
    <xf numFmtId="168" fontId="4" fillId="0" borderId="14" xfId="0" applyNumberFormat="1" applyFont="1" applyBorder="1" applyAlignment="1">
      <alignment/>
    </xf>
    <xf numFmtId="9" fontId="4" fillId="0" borderId="33" xfId="57" applyFont="1" applyBorder="1" applyAlignment="1">
      <alignment/>
    </xf>
    <xf numFmtId="165" fontId="0" fillId="0" borderId="0" xfId="0" applyNumberFormat="1" applyFill="1" applyAlignment="1">
      <alignment horizontal="center"/>
    </xf>
    <xf numFmtId="9" fontId="0" fillId="0" borderId="0" xfId="57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20" xfId="0" applyFont="1" applyFill="1" applyBorder="1" applyAlignment="1" applyProtection="1">
      <alignment/>
      <protection locked="0"/>
    </xf>
    <xf numFmtId="0" fontId="4" fillId="0" borderId="20" xfId="0" applyFont="1" applyBorder="1" applyAlignment="1">
      <alignment/>
    </xf>
    <xf numFmtId="0" fontId="4" fillId="0" borderId="34" xfId="0" applyFont="1" applyFill="1" applyBorder="1" applyAlignment="1" applyProtection="1">
      <alignment/>
      <protection locked="0"/>
    </xf>
    <xf numFmtId="0" fontId="4" fillId="0" borderId="2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2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19" fillId="0" borderId="22" xfId="0" applyNumberFormat="1" applyFont="1" applyBorder="1" applyAlignment="1">
      <alignment horizontal="right" vertical="center" wrapText="1"/>
    </xf>
    <xf numFmtId="0" fontId="78" fillId="0" borderId="0" xfId="62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79" fillId="0" borderId="0" xfId="62" applyNumberFormat="1" applyFont="1" applyFill="1" applyBorder="1" applyAlignment="1" applyProtection="1">
      <alignment horizontal="center" vertical="center"/>
      <protection locked="0"/>
    </xf>
    <xf numFmtId="0" fontId="80" fillId="0" borderId="0" xfId="62" applyFont="1" applyFill="1" applyBorder="1" applyAlignment="1">
      <alignment horizontal="center" vertical="center"/>
    </xf>
    <xf numFmtId="1" fontId="81" fillId="0" borderId="0" xfId="0" applyNumberFormat="1" applyFont="1" applyFill="1" applyBorder="1" applyAlignment="1">
      <alignment horizontal="right" vertical="center"/>
    </xf>
    <xf numFmtId="5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5" fontId="3" fillId="0" borderId="0" xfId="0" applyNumberFormat="1" applyFont="1" applyFill="1" applyBorder="1" applyAlignment="1">
      <alignment vertical="center" wrapText="1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4" fontId="4" fillId="0" borderId="0" xfId="43" applyFont="1" applyFill="1" applyBorder="1" applyAlignment="1">
      <alignment/>
    </xf>
    <xf numFmtId="0" fontId="81" fillId="0" borderId="0" xfId="0" applyNumberFormat="1" applyFont="1" applyFill="1" applyBorder="1" applyAlignment="1">
      <alignment horizontal="right" vertical="center" wrapText="1"/>
    </xf>
    <xf numFmtId="168" fontId="31" fillId="0" borderId="0" xfId="0" applyNumberFormat="1" applyFont="1" applyFill="1" applyBorder="1" applyAlignment="1">
      <alignment vertical="center" wrapText="1"/>
    </xf>
    <xf numFmtId="5" fontId="31" fillId="0" borderId="0" xfId="0" applyNumberFormat="1" applyFont="1" applyFill="1" applyBorder="1" applyAlignment="1">
      <alignment vertical="center" wrapText="1"/>
    </xf>
    <xf numFmtId="0" fontId="63" fillId="0" borderId="0" xfId="40" applyFill="1" applyBorder="1" applyAlignment="1">
      <alignment/>
    </xf>
    <xf numFmtId="9" fontId="63" fillId="0" borderId="0" xfId="40" applyNumberFormat="1" applyFill="1" applyBorder="1" applyAlignment="1">
      <alignment/>
    </xf>
    <xf numFmtId="0" fontId="81" fillId="0" borderId="0" xfId="0" applyFont="1" applyFill="1" applyBorder="1" applyAlignment="1">
      <alignment horizontal="right"/>
    </xf>
    <xf numFmtId="168" fontId="31" fillId="0" borderId="0" xfId="0" applyNumberFormat="1" applyFont="1" applyFill="1" applyBorder="1" applyAlignment="1" applyProtection="1">
      <alignment horizontal="right" vertical="center" wrapText="1"/>
      <protection hidden="1"/>
    </xf>
    <xf numFmtId="168" fontId="63" fillId="0" borderId="0" xfId="40" applyNumberFormat="1" applyFill="1" applyBorder="1" applyAlignment="1">
      <alignment/>
    </xf>
    <xf numFmtId="168" fontId="82" fillId="0" borderId="0" xfId="0" applyNumberFormat="1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49" fontId="11" fillId="0" borderId="33" xfId="0" applyNumberFormat="1" applyFont="1" applyFill="1" applyBorder="1" applyAlignment="1" applyProtection="1">
      <alignment horizontal="left" vertical="center"/>
      <protection locked="0"/>
    </xf>
    <xf numFmtId="171" fontId="15" fillId="0" borderId="33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19" fillId="0" borderId="35" xfId="0" applyNumberFormat="1" applyFont="1" applyFill="1" applyBorder="1" applyAlignment="1">
      <alignment horizontal="left" vertical="center" wrapText="1"/>
    </xf>
    <xf numFmtId="0" fontId="19" fillId="0" borderId="23" xfId="0" applyNumberFormat="1" applyFont="1" applyFill="1" applyBorder="1" applyAlignment="1">
      <alignment horizontal="left" vertical="center" wrapText="1"/>
    </xf>
    <xf numFmtId="0" fontId="19" fillId="0" borderId="36" xfId="0" applyNumberFormat="1" applyFont="1" applyFill="1" applyBorder="1" applyAlignment="1">
      <alignment horizontal="left" vertical="center" wrapText="1"/>
    </xf>
    <xf numFmtId="49" fontId="9" fillId="0" borderId="31" xfId="0" applyNumberFormat="1" applyFont="1" applyFill="1" applyBorder="1" applyAlignment="1" applyProtection="1">
      <alignment horizontal="left" vertical="center" wrapText="1"/>
      <protection/>
    </xf>
    <xf numFmtId="49" fontId="9" fillId="0" borderId="24" xfId="0" applyNumberFormat="1" applyFont="1" applyFill="1" applyBorder="1" applyAlignment="1" applyProtection="1">
      <alignment horizontal="left" vertical="center" wrapText="1"/>
      <protection/>
    </xf>
    <xf numFmtId="49" fontId="65" fillId="0" borderId="24" xfId="42" applyNumberFormat="1" applyFill="1" applyBorder="1" applyAlignment="1" applyProtection="1">
      <alignment horizontal="left" vertical="center" wrapText="1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17" fillId="0" borderId="35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 applyProtection="1">
      <alignment horizontal="center" vertical="center" wrapText="1"/>
      <protection locked="0"/>
    </xf>
    <xf numFmtId="0" fontId="17" fillId="0" borderId="40" xfId="0" applyFont="1" applyFill="1" applyBorder="1" applyAlignment="1" applyProtection="1">
      <alignment horizontal="center" vertical="center" wrapText="1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24" fillId="0" borderId="27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65" fillId="0" borderId="25" xfId="42" applyNumberFormat="1" applyFill="1" applyBorder="1" applyAlignment="1" applyProtection="1">
      <alignment horizontal="left" vertical="center" wrapText="1"/>
      <protection locked="0"/>
    </xf>
    <xf numFmtId="0" fontId="9" fillId="0" borderId="27" xfId="0" applyNumberFormat="1" applyFont="1" applyFill="1" applyBorder="1" applyAlignment="1" applyProtection="1">
      <alignment horizontal="left" vertical="center" wrapText="1"/>
      <protection/>
    </xf>
    <xf numFmtId="0" fontId="9" fillId="0" borderId="25" xfId="0" applyNumberFormat="1" applyFont="1" applyFill="1" applyBorder="1" applyAlignment="1" applyProtection="1">
      <alignment horizontal="left" vertical="center" wrapText="1"/>
      <protection/>
    </xf>
    <xf numFmtId="0" fontId="9" fillId="0" borderId="28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9" fillId="0" borderId="31" xfId="0" applyNumberFormat="1" applyFont="1" applyFill="1" applyBorder="1" applyAlignment="1" applyProtection="1">
      <alignment horizontal="left" vertical="center" wrapText="1"/>
      <protection/>
    </xf>
    <xf numFmtId="0" fontId="9" fillId="0" borderId="24" xfId="0" applyNumberFormat="1" applyFont="1" applyFill="1" applyBorder="1" applyAlignment="1" applyProtection="1">
      <alignment horizontal="left" vertical="center" wrapText="1"/>
      <protection/>
    </xf>
    <xf numFmtId="0" fontId="9" fillId="0" borderId="37" xfId="0" applyNumberFormat="1" applyFont="1" applyFill="1" applyBorder="1" applyAlignment="1" applyProtection="1">
      <alignment horizontal="left" vertical="center" wrapText="1"/>
      <protection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171" fontId="15" fillId="0" borderId="41" xfId="0" applyNumberFormat="1" applyFont="1" applyFill="1" applyBorder="1" applyAlignment="1" applyProtection="1">
      <alignment horizontal="center" vertical="center"/>
      <protection locked="0"/>
    </xf>
    <xf numFmtId="171" fontId="15" fillId="0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49" fontId="0" fillId="0" borderId="25" xfId="0" applyNumberFormat="1" applyFont="1" applyFill="1" applyBorder="1" applyAlignment="1" applyProtection="1">
      <alignment horizontal="left" vertical="center" wrapText="1"/>
      <protection/>
    </xf>
    <xf numFmtId="49" fontId="0" fillId="0" borderId="28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19" fillId="0" borderId="20" xfId="0" applyNumberFormat="1" applyFont="1" applyFill="1" applyBorder="1" applyAlignment="1" applyProtection="1">
      <alignment horizontal="center" vertical="center"/>
      <protection locked="0"/>
    </xf>
    <xf numFmtId="49" fontId="14" fillId="0" borderId="21" xfId="0" applyNumberFormat="1" applyFont="1" applyBorder="1" applyAlignment="1" applyProtection="1">
      <alignment horizontal="center" vertical="center" wrapText="1"/>
      <protection hidden="1" locked="0"/>
    </xf>
    <xf numFmtId="0" fontId="14" fillId="0" borderId="38" xfId="0" applyNumberFormat="1" applyFont="1" applyBorder="1" applyAlignment="1" applyProtection="1">
      <alignment horizontal="center" vertical="center" wrapText="1"/>
      <protection hidden="1" locked="0"/>
    </xf>
    <xf numFmtId="0" fontId="14" fillId="0" borderId="42" xfId="0" applyNumberFormat="1" applyFont="1" applyBorder="1" applyAlignment="1" applyProtection="1">
      <alignment horizontal="center" vertical="center" wrapText="1"/>
      <protection hidden="1" locked="0"/>
    </xf>
    <xf numFmtId="0" fontId="14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4" fillId="0" borderId="0" xfId="0" applyNumberFormat="1" applyFont="1" applyBorder="1" applyAlignment="1" applyProtection="1">
      <alignment horizontal="center" vertical="center" wrapText="1"/>
      <protection hidden="1" locked="0"/>
    </xf>
    <xf numFmtId="0" fontId="14" fillId="0" borderId="15" xfId="0" applyNumberFormat="1" applyFont="1" applyBorder="1" applyAlignment="1" applyProtection="1">
      <alignment horizontal="center" vertical="center" wrapText="1"/>
      <protection hidden="1" locked="0"/>
    </xf>
    <xf numFmtId="0" fontId="14" fillId="0" borderId="29" xfId="0" applyNumberFormat="1" applyFont="1" applyBorder="1" applyAlignment="1" applyProtection="1">
      <alignment horizontal="center" vertical="center" wrapText="1"/>
      <protection hidden="1" locked="0"/>
    </xf>
    <xf numFmtId="0" fontId="14" fillId="0" borderId="39" xfId="0" applyNumberFormat="1" applyFont="1" applyBorder="1" applyAlignment="1" applyProtection="1">
      <alignment horizontal="center" vertical="center" wrapText="1"/>
      <protection hidden="1" locked="0"/>
    </xf>
    <xf numFmtId="0" fontId="14" fillId="0" borderId="3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43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44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left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23" fillId="0" borderId="45" xfId="0" applyNumberFormat="1" applyFont="1" applyBorder="1" applyAlignment="1">
      <alignment horizontal="center" vertical="center"/>
    </xf>
    <xf numFmtId="49" fontId="23" fillId="0" borderId="46" xfId="0" applyNumberFormat="1" applyFont="1" applyBorder="1" applyAlignment="1">
      <alignment horizontal="center" vertical="center"/>
    </xf>
    <xf numFmtId="0" fontId="19" fillId="0" borderId="35" xfId="0" applyNumberFormat="1" applyFont="1" applyBorder="1" applyAlignment="1">
      <alignment horizontal="left" vertical="center" wrapText="1"/>
    </xf>
    <xf numFmtId="0" fontId="19" fillId="0" borderId="23" xfId="0" applyNumberFormat="1" applyFont="1" applyBorder="1" applyAlignment="1">
      <alignment horizontal="left" vertical="center" wrapText="1"/>
    </xf>
    <xf numFmtId="0" fontId="83" fillId="0" borderId="20" xfId="0" applyNumberFormat="1" applyFont="1" applyFill="1" applyBorder="1" applyAlignment="1">
      <alignment horizontal="left" vertical="center" wrapText="1"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0" fontId="17" fillId="0" borderId="23" xfId="0" applyFont="1" applyFill="1" applyBorder="1" applyAlignment="1" applyProtection="1">
      <alignment horizontal="center" vertical="center" wrapText="1"/>
      <protection/>
    </xf>
    <xf numFmtId="0" fontId="17" fillId="0" borderId="40" xfId="0" applyFont="1" applyFill="1" applyBorder="1" applyAlignment="1" applyProtection="1">
      <alignment horizontal="center" vertical="center" wrapText="1"/>
      <protection/>
    </xf>
    <xf numFmtId="49" fontId="21" fillId="0" borderId="47" xfId="0" applyNumberFormat="1" applyFont="1" applyBorder="1" applyAlignment="1">
      <alignment horizontal="left" vertical="center"/>
    </xf>
    <xf numFmtId="49" fontId="21" fillId="0" borderId="48" xfId="0" applyNumberFormat="1" applyFont="1" applyBorder="1" applyAlignment="1">
      <alignment horizontal="left" vertical="center"/>
    </xf>
    <xf numFmtId="49" fontId="21" fillId="0" borderId="49" xfId="0" applyNumberFormat="1" applyFont="1" applyBorder="1" applyAlignment="1">
      <alignment horizontal="left" vertical="center"/>
    </xf>
    <xf numFmtId="0" fontId="32" fillId="0" borderId="20" xfId="0" applyNumberFormat="1" applyFont="1" applyFill="1" applyBorder="1" applyAlignment="1">
      <alignment horizontal="left" vertical="center" wrapText="1"/>
    </xf>
    <xf numFmtId="49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0" xfId="0" applyNumberFormat="1" applyFont="1" applyFill="1" applyBorder="1" applyAlignment="1">
      <alignment horizontal="left" vertical="center" wrapText="1"/>
    </xf>
    <xf numFmtId="0" fontId="32" fillId="0" borderId="35" xfId="0" applyNumberFormat="1" applyFont="1" applyFill="1" applyBorder="1" applyAlignment="1">
      <alignment horizontal="left" vertical="center" wrapText="1"/>
    </xf>
    <xf numFmtId="0" fontId="32" fillId="0" borderId="23" xfId="0" applyNumberFormat="1" applyFont="1" applyFill="1" applyBorder="1" applyAlignment="1">
      <alignment horizontal="left" vertical="center" wrapText="1"/>
    </xf>
    <xf numFmtId="0" fontId="32" fillId="0" borderId="36" xfId="0" applyNumberFormat="1" applyFont="1" applyFill="1" applyBorder="1" applyAlignment="1">
      <alignment horizontal="left" vertical="center" wrapText="1"/>
    </xf>
    <xf numFmtId="0" fontId="20" fillId="40" borderId="35" xfId="0" applyNumberFormat="1" applyFont="1" applyFill="1" applyBorder="1" applyAlignment="1">
      <alignment horizontal="left" vertical="center" wrapText="1"/>
    </xf>
    <xf numFmtId="0" fontId="20" fillId="40" borderId="23" xfId="0" applyNumberFormat="1" applyFont="1" applyFill="1" applyBorder="1" applyAlignment="1">
      <alignment horizontal="left" vertical="center" wrapText="1"/>
    </xf>
    <xf numFmtId="0" fontId="20" fillId="40" borderId="36" xfId="0" applyNumberFormat="1" applyFont="1" applyFill="1" applyBorder="1" applyAlignment="1">
      <alignment horizontal="left" vertical="center" wrapText="1"/>
    </xf>
    <xf numFmtId="0" fontId="11" fillId="0" borderId="21" xfId="0" applyFont="1" applyBorder="1" applyAlignment="1" applyProtection="1">
      <alignment horizontal="center" vertical="center" textRotation="90"/>
      <protection locked="0"/>
    </xf>
    <xf numFmtId="0" fontId="11" fillId="0" borderId="38" xfId="0" applyFont="1" applyBorder="1" applyAlignment="1" applyProtection="1">
      <alignment horizontal="center" vertical="center" textRotation="90"/>
      <protection locked="0"/>
    </xf>
    <xf numFmtId="0" fontId="11" fillId="0" borderId="10" xfId="0" applyFont="1" applyBorder="1" applyAlignment="1" applyProtection="1">
      <alignment horizontal="center" vertical="center" textRotation="90"/>
      <protection locked="0"/>
    </xf>
    <xf numFmtId="0" fontId="11" fillId="0" borderId="0" xfId="0" applyFont="1" applyBorder="1" applyAlignment="1" applyProtection="1">
      <alignment horizontal="center" vertical="center" textRotation="90"/>
      <protection locked="0"/>
    </xf>
    <xf numFmtId="0" fontId="11" fillId="0" borderId="15" xfId="0" applyFont="1" applyBorder="1" applyAlignment="1" applyProtection="1">
      <alignment horizontal="center" vertical="center" textRotation="90"/>
      <protection locked="0"/>
    </xf>
    <xf numFmtId="0" fontId="11" fillId="0" borderId="29" xfId="0" applyFont="1" applyBorder="1" applyAlignment="1" applyProtection="1">
      <alignment horizontal="center" vertical="center" textRotation="90"/>
      <protection locked="0"/>
    </xf>
    <xf numFmtId="0" fontId="11" fillId="0" borderId="30" xfId="0" applyFont="1" applyBorder="1" applyAlignment="1" applyProtection="1">
      <alignment horizontal="center" vertical="center" textRotation="90"/>
      <protection locked="0"/>
    </xf>
    <xf numFmtId="0" fontId="20" fillId="0" borderId="20" xfId="0" applyNumberFormat="1" applyFont="1" applyBorder="1" applyAlignment="1">
      <alignment horizontal="left" vertical="center" wrapText="1"/>
    </xf>
    <xf numFmtId="0" fontId="20" fillId="0" borderId="20" xfId="0" applyNumberFormat="1" applyFont="1" applyBorder="1" applyAlignment="1" applyProtection="1">
      <alignment horizontal="left" vertical="center" wrapText="1"/>
      <protection locked="0"/>
    </xf>
    <xf numFmtId="49" fontId="19" fillId="0" borderId="35" xfId="0" applyNumberFormat="1" applyFont="1" applyFill="1" applyBorder="1" applyAlignment="1" applyProtection="1">
      <alignment horizontal="center" vertical="center"/>
      <protection locked="0"/>
    </xf>
    <xf numFmtId="49" fontId="19" fillId="0" borderId="23" xfId="0" applyNumberFormat="1" applyFont="1" applyFill="1" applyBorder="1" applyAlignment="1" applyProtection="1">
      <alignment horizontal="center" vertical="center"/>
      <protection locked="0"/>
    </xf>
    <xf numFmtId="49" fontId="19" fillId="0" borderId="36" xfId="0" applyNumberFormat="1" applyFont="1" applyFill="1" applyBorder="1" applyAlignment="1" applyProtection="1">
      <alignment horizontal="center" vertical="center"/>
      <protection locked="0"/>
    </xf>
    <xf numFmtId="49" fontId="12" fillId="0" borderId="27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0" fontId="20" fillId="40" borderId="20" xfId="0" applyNumberFormat="1" applyFont="1" applyFill="1" applyBorder="1" applyAlignment="1">
      <alignment horizontal="left" vertical="center" wrapText="1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1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1" fontId="4" fillId="0" borderId="52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49" fontId="23" fillId="0" borderId="53" xfId="0" applyNumberFormat="1" applyFont="1" applyBorder="1" applyAlignment="1">
      <alignment horizontal="center" vertical="center"/>
    </xf>
    <xf numFmtId="49" fontId="23" fillId="0" borderId="36" xfId="0" applyNumberFormat="1" applyFont="1" applyBorder="1" applyAlignment="1">
      <alignment horizontal="center" vertical="center"/>
    </xf>
    <xf numFmtId="49" fontId="13" fillId="0" borderId="53" xfId="0" applyNumberFormat="1" applyFont="1" applyFill="1" applyBorder="1" applyAlignment="1" applyProtection="1">
      <alignment horizontal="left" vertical="center"/>
      <protection locked="0"/>
    </xf>
    <xf numFmtId="49" fontId="13" fillId="0" borderId="40" xfId="0" applyNumberFormat="1" applyFont="1" applyFill="1" applyBorder="1" applyAlignment="1" applyProtection="1">
      <alignment horizontal="left" vertical="center"/>
      <protection locked="0"/>
    </xf>
    <xf numFmtId="49" fontId="11" fillId="0" borderId="47" xfId="0" applyNumberFormat="1" applyFont="1" applyFill="1" applyBorder="1" applyAlignment="1" applyProtection="1">
      <alignment horizontal="left" vertical="center"/>
      <protection locked="0"/>
    </xf>
    <xf numFmtId="49" fontId="11" fillId="0" borderId="49" xfId="0" applyNumberFormat="1" applyFont="1" applyFill="1" applyBorder="1" applyAlignment="1" applyProtection="1">
      <alignment horizontal="left" vertical="center"/>
      <protection locked="0"/>
    </xf>
    <xf numFmtId="49" fontId="12" fillId="0" borderId="21" xfId="0" applyNumberFormat="1" applyFont="1" applyBorder="1" applyAlignment="1" applyProtection="1">
      <alignment horizontal="center" vertical="center" wrapText="1"/>
      <protection locked="0"/>
    </xf>
    <xf numFmtId="49" fontId="12" fillId="0" borderId="38" xfId="0" applyNumberFormat="1" applyFont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12" fillId="0" borderId="29" xfId="0" applyNumberFormat="1" applyFont="1" applyBorder="1" applyAlignment="1" applyProtection="1">
      <alignment horizontal="center" vertical="center" wrapText="1"/>
      <protection locked="0"/>
    </xf>
    <xf numFmtId="49" fontId="12" fillId="0" borderId="39" xfId="0" applyNumberFormat="1" applyFont="1" applyBorder="1" applyAlignment="1" applyProtection="1">
      <alignment horizontal="center" vertical="center" wrapText="1"/>
      <protection locked="0"/>
    </xf>
    <xf numFmtId="49" fontId="4" fillId="40" borderId="20" xfId="0" applyNumberFormat="1" applyFont="1" applyFill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" fontId="4" fillId="0" borderId="20" xfId="0" applyNumberFormat="1" applyFont="1" applyBorder="1" applyAlignment="1" applyProtection="1">
      <alignment horizontal="center" vertical="center" wrapText="1"/>
      <protection locked="0"/>
    </xf>
    <xf numFmtId="1" fontId="0" fillId="0" borderId="20" xfId="0" applyNumberFormat="1" applyFont="1" applyBorder="1" applyAlignment="1" applyProtection="1">
      <alignment/>
      <protection locked="0"/>
    </xf>
    <xf numFmtId="1" fontId="0" fillId="0" borderId="52" xfId="0" applyNumberFormat="1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9" fillId="0" borderId="22" xfId="0" applyNumberFormat="1" applyFont="1" applyBorder="1" applyAlignment="1">
      <alignment horizontal="left" vertical="center"/>
    </xf>
    <xf numFmtId="0" fontId="19" fillId="0" borderId="13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horizontal="left" vertical="center" wrapText="1"/>
    </xf>
    <xf numFmtId="0" fontId="34" fillId="0" borderId="44" xfId="0" applyFont="1" applyBorder="1" applyAlignment="1">
      <alignment horizontal="left" vertical="center" wrapText="1"/>
    </xf>
    <xf numFmtId="0" fontId="34" fillId="0" borderId="39" xfId="0" applyFont="1" applyBorder="1" applyAlignment="1">
      <alignment horizontal="left" vertical="center" wrapText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3" fillId="0" borderId="5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0" fontId="4" fillId="41" borderId="57" xfId="0" applyFont="1" applyFill="1" applyBorder="1" applyAlignment="1" applyProtection="1">
      <alignment horizontal="center" vertical="center"/>
      <protection locked="0"/>
    </xf>
    <xf numFmtId="0" fontId="4" fillId="41" borderId="22" xfId="0" applyFont="1" applyFill="1" applyBorder="1" applyAlignment="1" applyProtection="1">
      <alignment horizontal="center" vertical="center"/>
      <protection locked="0"/>
    </xf>
    <xf numFmtId="0" fontId="4" fillId="41" borderId="13" xfId="0" applyFont="1" applyFill="1" applyBorder="1" applyAlignment="1" applyProtection="1">
      <alignment horizontal="center" vertical="center"/>
      <protection locked="0"/>
    </xf>
    <xf numFmtId="0" fontId="3" fillId="0" borderId="57" xfId="0" applyFont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60" xfId="0" applyNumberFormat="1" applyFont="1" applyFill="1" applyBorder="1" applyAlignment="1" applyProtection="1">
      <alignment horizontal="left" vertical="center"/>
      <protection locked="0"/>
    </xf>
    <xf numFmtId="49" fontId="11" fillId="0" borderId="61" xfId="0" applyNumberFormat="1" applyFont="1" applyFill="1" applyBorder="1" applyAlignment="1" applyProtection="1">
      <alignment horizontal="left" vertical="center"/>
      <protection locked="0"/>
    </xf>
    <xf numFmtId="0" fontId="4" fillId="0" borderId="5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19" fillId="0" borderId="63" xfId="0" applyFont="1" applyBorder="1" applyAlignment="1" applyProtection="1">
      <alignment horizontal="center" vertical="center"/>
      <protection locked="0"/>
    </xf>
    <xf numFmtId="0" fontId="19" fillId="0" borderId="48" xfId="0" applyFont="1" applyBorder="1" applyAlignment="1" applyProtection="1">
      <alignment horizontal="center" vertical="center"/>
      <protection locked="0"/>
    </xf>
    <xf numFmtId="0" fontId="19" fillId="0" borderId="49" xfId="0" applyFont="1" applyBorder="1" applyAlignment="1" applyProtection="1">
      <alignment horizontal="center" vertical="center"/>
      <protection locked="0"/>
    </xf>
    <xf numFmtId="0" fontId="19" fillId="0" borderId="32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64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 applyProtection="1">
      <alignment horizontal="center" vertical="center"/>
      <protection locked="0"/>
    </xf>
    <xf numFmtId="1" fontId="4" fillId="0" borderId="52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>
      <alignment horizontal="left" vertical="center"/>
    </xf>
    <xf numFmtId="49" fontId="16" fillId="0" borderId="21" xfId="0" applyNumberFormat="1" applyFont="1" applyBorder="1" applyAlignment="1" applyProtection="1">
      <alignment horizontal="center" vertical="center" wrapText="1"/>
      <protection locked="0"/>
    </xf>
    <xf numFmtId="49" fontId="16" fillId="0" borderId="38" xfId="0" applyNumberFormat="1" applyFont="1" applyBorder="1" applyAlignment="1" applyProtection="1">
      <alignment horizontal="center" vertical="center" wrapText="1"/>
      <protection locked="0"/>
    </xf>
    <xf numFmtId="49" fontId="16" fillId="0" borderId="42" xfId="0" applyNumberFormat="1" applyFont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Border="1" applyAlignment="1" applyProtection="1">
      <alignment horizontal="center" vertical="center" wrapText="1"/>
      <protection locked="0"/>
    </xf>
    <xf numFmtId="49" fontId="16" fillId="0" borderId="29" xfId="0" applyNumberFormat="1" applyFont="1" applyBorder="1" applyAlignment="1" applyProtection="1">
      <alignment horizontal="center" vertical="center" wrapText="1"/>
      <protection locked="0"/>
    </xf>
    <xf numFmtId="49" fontId="16" fillId="0" borderId="39" xfId="0" applyNumberFormat="1" applyFont="1" applyBorder="1" applyAlignment="1" applyProtection="1">
      <alignment horizontal="center" vertical="center" wrapText="1"/>
      <protection locked="0"/>
    </xf>
    <xf numFmtId="49" fontId="16" fillId="0" borderId="30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3" fillId="0" borderId="65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1" fontId="12" fillId="0" borderId="21" xfId="0" applyNumberFormat="1" applyFont="1" applyBorder="1" applyAlignment="1" applyProtection="1">
      <alignment horizontal="center" vertical="center" wrapText="1"/>
      <protection hidden="1" locked="0"/>
    </xf>
    <xf numFmtId="1" fontId="12" fillId="0" borderId="42" xfId="0" applyNumberFormat="1" applyFont="1" applyBorder="1" applyAlignment="1" applyProtection="1">
      <alignment horizontal="center" vertical="center" wrapText="1"/>
      <protection hidden="1" locked="0"/>
    </xf>
    <xf numFmtId="1" fontId="12" fillId="0" borderId="29" xfId="0" applyNumberFormat="1" applyFont="1" applyBorder="1" applyAlignment="1" applyProtection="1">
      <alignment horizontal="center" vertical="center" wrapText="1"/>
      <protection hidden="1" locked="0"/>
    </xf>
    <xf numFmtId="1" fontId="12" fillId="0" borderId="30" xfId="0" applyNumberFormat="1" applyFont="1" applyBorder="1" applyAlignment="1" applyProtection="1">
      <alignment horizontal="center" vertical="center" wrapText="1"/>
      <protection hidden="1" locked="0"/>
    </xf>
    <xf numFmtId="49" fontId="4" fillId="0" borderId="44" xfId="0" applyNumberFormat="1" applyFont="1" applyFill="1" applyBorder="1" applyAlignment="1">
      <alignment horizontal="left" vertical="center" wrapText="1"/>
    </xf>
    <xf numFmtId="49" fontId="4" fillId="0" borderId="39" xfId="0" applyNumberFormat="1" applyFont="1" applyFill="1" applyBorder="1" applyAlignment="1">
      <alignment horizontal="left" vertical="center" wrapText="1"/>
    </xf>
    <xf numFmtId="49" fontId="11" fillId="0" borderId="53" xfId="0" applyNumberFormat="1" applyFont="1" applyFill="1" applyBorder="1" applyAlignment="1" applyProtection="1">
      <alignment horizontal="left" vertical="center"/>
      <protection locked="0"/>
    </xf>
    <xf numFmtId="49" fontId="11" fillId="0" borderId="40" xfId="0" applyNumberFormat="1" applyFont="1" applyFill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Border="1" applyAlignment="1" applyProtection="1">
      <alignment horizontal="center" vertical="center" wrapText="1"/>
      <protection locked="0"/>
    </xf>
    <xf numFmtId="49" fontId="11" fillId="0" borderId="38" xfId="0" applyNumberFormat="1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49" fontId="11" fillId="0" borderId="29" xfId="0" applyNumberFormat="1" applyFont="1" applyBorder="1" applyAlignment="1" applyProtection="1">
      <alignment horizontal="center" vertical="center" wrapText="1"/>
      <protection locked="0"/>
    </xf>
    <xf numFmtId="49" fontId="11" fillId="0" borderId="39" xfId="0" applyNumberFormat="1" applyFont="1" applyBorder="1" applyAlignment="1" applyProtection="1">
      <alignment horizontal="center" vertical="center" wrapText="1"/>
      <protection locked="0"/>
    </xf>
    <xf numFmtId="49" fontId="3" fillId="0" borderId="66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49" fontId="3" fillId="0" borderId="67" xfId="0" applyNumberFormat="1" applyFont="1" applyFill="1" applyBorder="1" applyAlignment="1">
      <alignment horizontal="center" vertical="center"/>
    </xf>
    <xf numFmtId="49" fontId="3" fillId="0" borderId="68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49" fontId="32" fillId="0" borderId="68" xfId="0" applyNumberFormat="1" applyFont="1" applyFill="1" applyBorder="1" applyAlignment="1">
      <alignment horizontal="left" vertical="center"/>
    </xf>
    <xf numFmtId="0" fontId="4" fillId="0" borderId="69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19" fillId="41" borderId="57" xfId="0" applyFont="1" applyFill="1" applyBorder="1" applyAlignment="1" applyProtection="1">
      <alignment horizontal="center" vertical="center"/>
      <protection locked="0"/>
    </xf>
    <xf numFmtId="0" fontId="19" fillId="41" borderId="22" xfId="0" applyFont="1" applyFill="1" applyBorder="1" applyAlignment="1" applyProtection="1">
      <alignment horizontal="center" vertical="center"/>
      <protection locked="0"/>
    </xf>
    <xf numFmtId="0" fontId="19" fillId="41" borderId="13" xfId="0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>
      <alignment horizontal="left" vertical="center"/>
    </xf>
    <xf numFmtId="0" fontId="0" fillId="0" borderId="47" xfId="0" applyNumberFormat="1" applyFont="1" applyFill="1" applyBorder="1" applyAlignment="1">
      <alignment horizontal="right" vertical="center"/>
    </xf>
    <xf numFmtId="0" fontId="0" fillId="0" borderId="48" xfId="0" applyNumberFormat="1" applyFont="1" applyFill="1" applyBorder="1" applyAlignment="1">
      <alignment horizontal="right" vertical="center"/>
    </xf>
    <xf numFmtId="0" fontId="0" fillId="0" borderId="49" xfId="0" applyNumberFormat="1" applyFont="1" applyFill="1" applyBorder="1" applyAlignment="1">
      <alignment horizontal="right" vertical="center"/>
    </xf>
    <xf numFmtId="49" fontId="14" fillId="0" borderId="21" xfId="0" applyNumberFormat="1" applyFont="1" applyBorder="1" applyAlignment="1" applyProtection="1">
      <alignment horizontal="center" vertical="center" wrapText="1"/>
      <protection locked="0"/>
    </xf>
    <xf numFmtId="49" fontId="14" fillId="0" borderId="38" xfId="0" applyNumberFormat="1" applyFont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Border="1" applyAlignment="1" applyProtection="1">
      <alignment horizontal="center" vertical="center" wrapText="1"/>
      <protection locked="0"/>
    </xf>
    <xf numFmtId="49" fontId="14" fillId="0" borderId="29" xfId="0" applyNumberFormat="1" applyFont="1" applyBorder="1" applyAlignment="1" applyProtection="1">
      <alignment horizontal="center" vertical="center" wrapText="1"/>
      <protection locked="0"/>
    </xf>
    <xf numFmtId="49" fontId="14" fillId="0" borderId="39" xfId="0" applyNumberFormat="1" applyFont="1" applyBorder="1" applyAlignment="1" applyProtection="1">
      <alignment horizontal="center" vertical="center" wrapText="1"/>
      <protection locked="0"/>
    </xf>
    <xf numFmtId="49" fontId="14" fillId="0" borderId="3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7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3" fillId="0" borderId="73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1" fontId="4" fillId="0" borderId="74" xfId="0" applyNumberFormat="1" applyFont="1" applyFill="1" applyBorder="1" applyAlignment="1" applyProtection="1">
      <alignment horizontal="center" vertical="center"/>
      <protection locked="0"/>
    </xf>
    <xf numFmtId="1" fontId="4" fillId="0" borderId="75" xfId="0" applyNumberFormat="1" applyFont="1" applyFill="1" applyBorder="1" applyAlignment="1" applyProtection="1">
      <alignment horizontal="center" vertical="center"/>
      <protection locked="0"/>
    </xf>
    <xf numFmtId="1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35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textRotation="90"/>
      <protection locked="0"/>
    </xf>
    <xf numFmtId="0" fontId="10" fillId="0" borderId="17" xfId="0" applyFont="1" applyFill="1" applyBorder="1" applyAlignment="1" applyProtection="1">
      <alignment horizontal="center" textRotation="90"/>
      <protection locked="0"/>
    </xf>
    <xf numFmtId="49" fontId="3" fillId="0" borderId="76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center" textRotation="90"/>
      <protection locked="0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textRotation="90"/>
    </xf>
    <xf numFmtId="0" fontId="10" fillId="0" borderId="42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10" fillId="0" borderId="29" xfId="0" applyFont="1" applyBorder="1" applyAlignment="1">
      <alignment horizontal="center" vertical="center" textRotation="90"/>
    </xf>
    <xf numFmtId="0" fontId="10" fillId="0" borderId="30" xfId="0" applyFont="1" applyBorder="1" applyAlignment="1">
      <alignment horizontal="center" vertical="center" textRotation="90"/>
    </xf>
    <xf numFmtId="0" fontId="10" fillId="0" borderId="21" xfId="0" applyFont="1" applyFill="1" applyBorder="1" applyAlignment="1" applyProtection="1">
      <alignment horizontal="center" textRotation="90"/>
      <protection locked="0"/>
    </xf>
    <xf numFmtId="0" fontId="10" fillId="0" borderId="42" xfId="0" applyFont="1" applyFill="1" applyBorder="1" applyAlignment="1" applyProtection="1">
      <alignment horizontal="center" textRotation="90"/>
      <protection locked="0"/>
    </xf>
    <xf numFmtId="0" fontId="10" fillId="0" borderId="10" xfId="0" applyFont="1" applyFill="1" applyBorder="1" applyAlignment="1" applyProtection="1">
      <alignment horizontal="center" textRotation="90"/>
      <protection locked="0"/>
    </xf>
    <xf numFmtId="0" fontId="10" fillId="0" borderId="15" xfId="0" applyFont="1" applyFill="1" applyBorder="1" applyAlignment="1" applyProtection="1">
      <alignment horizontal="center" textRotation="90"/>
      <protection locked="0"/>
    </xf>
    <xf numFmtId="0" fontId="10" fillId="0" borderId="29" xfId="0" applyFont="1" applyFill="1" applyBorder="1" applyAlignment="1" applyProtection="1">
      <alignment horizontal="center" textRotation="90"/>
      <protection locked="0"/>
    </xf>
    <xf numFmtId="0" fontId="10" fillId="0" borderId="30" xfId="0" applyFont="1" applyFill="1" applyBorder="1" applyAlignment="1" applyProtection="1">
      <alignment horizontal="center" textRotation="90"/>
      <protection locked="0"/>
    </xf>
    <xf numFmtId="0" fontId="10" fillId="0" borderId="12" xfId="0" applyFont="1" applyFill="1" applyBorder="1" applyAlignment="1" applyProtection="1">
      <alignment horizontal="center" textRotation="90"/>
      <protection locked="0"/>
    </xf>
    <xf numFmtId="0" fontId="10" fillId="0" borderId="13" xfId="0" applyFont="1" applyFill="1" applyBorder="1" applyAlignment="1" applyProtection="1">
      <alignment horizontal="center" textRotation="90"/>
      <protection locked="0"/>
    </xf>
    <xf numFmtId="0" fontId="11" fillId="0" borderId="21" xfId="0" applyFont="1" applyBorder="1" applyAlignment="1" applyProtection="1">
      <alignment horizontal="center" vertical="center" textRotation="90"/>
      <protection/>
    </xf>
    <xf numFmtId="0" fontId="11" fillId="0" borderId="42" xfId="0" applyFont="1" applyBorder="1" applyAlignment="1" applyProtection="1">
      <alignment horizontal="center" vertical="center" textRotation="90"/>
      <protection/>
    </xf>
    <xf numFmtId="0" fontId="11" fillId="0" borderId="10" xfId="0" applyFont="1" applyBorder="1" applyAlignment="1" applyProtection="1">
      <alignment horizontal="center" vertical="center" textRotation="90"/>
      <protection/>
    </xf>
    <xf numFmtId="0" fontId="11" fillId="0" borderId="15" xfId="0" applyFont="1" applyBorder="1" applyAlignment="1" applyProtection="1">
      <alignment horizontal="center" vertical="center" textRotation="90"/>
      <protection/>
    </xf>
    <xf numFmtId="0" fontId="11" fillId="0" borderId="29" xfId="0" applyFont="1" applyBorder="1" applyAlignment="1" applyProtection="1">
      <alignment horizontal="center" vertical="center" textRotation="90"/>
      <protection/>
    </xf>
    <xf numFmtId="0" fontId="11" fillId="0" borderId="30" xfId="0" applyFont="1" applyBorder="1" applyAlignment="1" applyProtection="1">
      <alignment horizontal="center" vertical="center" textRotation="90"/>
      <protection/>
    </xf>
    <xf numFmtId="0" fontId="11" fillId="0" borderId="21" xfId="0" applyFont="1" applyFill="1" applyBorder="1" applyAlignment="1" applyProtection="1">
      <alignment horizontal="center" vertical="center" textRotation="90"/>
      <protection locked="0"/>
    </xf>
    <xf numFmtId="0" fontId="11" fillId="0" borderId="42" xfId="0" applyFont="1" applyFill="1" applyBorder="1" applyAlignment="1" applyProtection="1">
      <alignment horizontal="center" vertical="center" textRotation="90"/>
      <protection locked="0"/>
    </xf>
    <xf numFmtId="0" fontId="11" fillId="0" borderId="10" xfId="0" applyFont="1" applyFill="1" applyBorder="1" applyAlignment="1" applyProtection="1">
      <alignment horizontal="center" vertical="center" textRotation="90"/>
      <protection locked="0"/>
    </xf>
    <xf numFmtId="0" fontId="11" fillId="0" borderId="15" xfId="0" applyFont="1" applyFill="1" applyBorder="1" applyAlignment="1" applyProtection="1">
      <alignment horizontal="center" vertical="center" textRotation="90"/>
      <protection locked="0"/>
    </xf>
    <xf numFmtId="0" fontId="11" fillId="0" borderId="29" xfId="0" applyFont="1" applyFill="1" applyBorder="1" applyAlignment="1" applyProtection="1">
      <alignment horizontal="center" vertical="center" textRotation="90"/>
      <protection locked="0"/>
    </xf>
    <xf numFmtId="0" fontId="11" fillId="0" borderId="30" xfId="0" applyFont="1" applyFill="1" applyBorder="1" applyAlignment="1" applyProtection="1">
      <alignment horizontal="center" vertical="center" textRotation="90"/>
      <protection locked="0"/>
    </xf>
    <xf numFmtId="0" fontId="11" fillId="0" borderId="42" xfId="0" applyFont="1" applyBorder="1" applyAlignment="1" applyProtection="1">
      <alignment horizontal="center" vertical="center" textRotation="90"/>
      <protection locked="0"/>
    </xf>
    <xf numFmtId="0" fontId="10" fillId="0" borderId="19" xfId="0" applyFont="1" applyFill="1" applyBorder="1" applyAlignment="1">
      <alignment horizontal="center" textRotation="90"/>
    </xf>
    <xf numFmtId="0" fontId="10" fillId="0" borderId="18" xfId="0" applyFont="1" applyFill="1" applyBorder="1" applyAlignment="1">
      <alignment horizontal="center" textRotation="90"/>
    </xf>
    <xf numFmtId="0" fontId="10" fillId="0" borderId="17" xfId="0" applyFont="1" applyFill="1" applyBorder="1" applyAlignment="1">
      <alignment horizontal="center" textRotation="90"/>
    </xf>
    <xf numFmtId="0" fontId="10" fillId="0" borderId="21" xfId="0" applyFont="1" applyBorder="1" applyAlignment="1" applyProtection="1">
      <alignment horizontal="center" vertical="center" textRotation="90"/>
      <protection locked="0"/>
    </xf>
    <xf numFmtId="0" fontId="10" fillId="0" borderId="42" xfId="0" applyFont="1" applyBorder="1" applyAlignment="1" applyProtection="1">
      <alignment horizontal="center" vertical="center" textRotation="90"/>
      <protection locked="0"/>
    </xf>
    <xf numFmtId="0" fontId="10" fillId="0" borderId="10" xfId="0" applyFont="1" applyBorder="1" applyAlignment="1" applyProtection="1">
      <alignment horizontal="center" vertical="center" textRotation="90"/>
      <protection locked="0"/>
    </xf>
    <xf numFmtId="0" fontId="10" fillId="0" borderId="15" xfId="0" applyFont="1" applyBorder="1" applyAlignment="1" applyProtection="1">
      <alignment horizontal="center" vertical="center" textRotation="90"/>
      <protection locked="0"/>
    </xf>
    <xf numFmtId="0" fontId="10" fillId="0" borderId="29" xfId="0" applyFont="1" applyBorder="1" applyAlignment="1" applyProtection="1">
      <alignment horizontal="center" vertical="center" textRotation="90"/>
      <protection locked="0"/>
    </xf>
    <xf numFmtId="0" fontId="10" fillId="0" borderId="30" xfId="0" applyFont="1" applyBorder="1" applyAlignment="1" applyProtection="1">
      <alignment horizontal="center" vertical="center" textRotation="90"/>
      <protection locked="0"/>
    </xf>
    <xf numFmtId="0" fontId="10" fillId="0" borderId="21" xfId="0" applyFont="1" applyFill="1" applyBorder="1" applyAlignment="1" applyProtection="1">
      <alignment horizontal="center" vertical="center" textRotation="90"/>
      <protection locked="0"/>
    </xf>
    <xf numFmtId="0" fontId="10" fillId="0" borderId="42" xfId="0" applyFont="1" applyFill="1" applyBorder="1" applyAlignment="1" applyProtection="1">
      <alignment horizontal="center" vertical="center" textRotation="90"/>
      <protection locked="0"/>
    </xf>
    <xf numFmtId="0" fontId="10" fillId="0" borderId="10" xfId="0" applyFont="1" applyFill="1" applyBorder="1" applyAlignment="1" applyProtection="1">
      <alignment horizontal="center" vertical="center" textRotation="90"/>
      <protection locked="0"/>
    </xf>
    <xf numFmtId="0" fontId="10" fillId="0" borderId="15" xfId="0" applyFont="1" applyFill="1" applyBorder="1" applyAlignment="1" applyProtection="1">
      <alignment horizontal="center" vertical="center" textRotation="90"/>
      <protection locked="0"/>
    </xf>
    <xf numFmtId="0" fontId="10" fillId="0" borderId="29" xfId="0" applyFont="1" applyFill="1" applyBorder="1" applyAlignment="1" applyProtection="1">
      <alignment horizontal="center" vertical="center" textRotation="90"/>
      <protection locked="0"/>
    </xf>
    <xf numFmtId="0" fontId="10" fillId="0" borderId="30" xfId="0" applyFont="1" applyFill="1" applyBorder="1" applyAlignment="1" applyProtection="1">
      <alignment horizontal="center" vertical="center" textRotation="90"/>
      <protection locked="0"/>
    </xf>
    <xf numFmtId="0" fontId="11" fillId="0" borderId="21" xfId="0" applyFont="1" applyBorder="1" applyAlignment="1">
      <alignment horizontal="center" vertical="center" textRotation="90"/>
    </xf>
    <xf numFmtId="0" fontId="11" fillId="0" borderId="42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11" fillId="0" borderId="29" xfId="0" applyFont="1" applyBorder="1" applyAlignment="1">
      <alignment horizontal="center" vertical="center" textRotation="90"/>
    </xf>
    <xf numFmtId="0" fontId="11" fillId="0" borderId="30" xfId="0" applyFont="1" applyBorder="1" applyAlignment="1">
      <alignment horizontal="center" vertical="center" textRotation="90"/>
    </xf>
    <xf numFmtId="0" fontId="11" fillId="0" borderId="39" xfId="0" applyFont="1" applyBorder="1" applyAlignment="1" applyProtection="1">
      <alignment horizontal="center" vertical="center" textRotation="90"/>
      <protection locked="0"/>
    </xf>
    <xf numFmtId="0" fontId="11" fillId="0" borderId="38" xfId="0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Fill="1" applyBorder="1" applyAlignment="1" applyProtection="1">
      <alignment horizontal="center" vertical="center" textRotation="90"/>
      <protection locked="0"/>
    </xf>
    <xf numFmtId="0" fontId="11" fillId="0" borderId="39" xfId="0" applyFont="1" applyFill="1" applyBorder="1" applyAlignment="1" applyProtection="1">
      <alignment horizontal="center" vertical="center" textRotation="90"/>
      <protection locked="0"/>
    </xf>
    <xf numFmtId="0" fontId="11" fillId="0" borderId="21" xfId="0" applyFont="1" applyFill="1" applyBorder="1" applyAlignment="1">
      <alignment horizontal="center" vertical="center" textRotation="90"/>
    </xf>
    <xf numFmtId="0" fontId="11" fillId="0" borderId="42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29" xfId="0" applyFont="1" applyFill="1" applyBorder="1" applyAlignment="1">
      <alignment horizontal="center" vertical="center" textRotation="90"/>
    </xf>
    <xf numFmtId="0" fontId="11" fillId="0" borderId="30" xfId="0" applyFont="1" applyFill="1" applyBorder="1" applyAlignment="1">
      <alignment horizontal="center" vertical="center" textRotation="90"/>
    </xf>
    <xf numFmtId="49" fontId="24" fillId="39" borderId="27" xfId="0" applyNumberFormat="1" applyFont="1" applyFill="1" applyBorder="1" applyAlignment="1">
      <alignment horizontal="center" vertical="center"/>
    </xf>
    <xf numFmtId="49" fontId="24" fillId="39" borderId="25" xfId="0" applyNumberFormat="1" applyFont="1" applyFill="1" applyBorder="1" applyAlignment="1">
      <alignment horizontal="center" vertical="center"/>
    </xf>
    <xf numFmtId="0" fontId="19" fillId="0" borderId="46" xfId="0" applyNumberFormat="1" applyFont="1" applyBorder="1" applyAlignment="1">
      <alignment horizontal="left" vertical="center" wrapText="1"/>
    </xf>
    <xf numFmtId="0" fontId="3" fillId="0" borderId="77" xfId="0" applyNumberFormat="1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71" xfId="0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 applyProtection="1">
      <alignment horizontal="left" vertical="top" wrapText="1"/>
      <protection locked="0"/>
    </xf>
    <xf numFmtId="49" fontId="4" fillId="0" borderId="38" xfId="0" applyNumberFormat="1" applyFont="1" applyBorder="1" applyAlignment="1" applyProtection="1">
      <alignment horizontal="left" vertical="top" wrapText="1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3" fillId="0" borderId="5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3" fillId="0" borderId="67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84" fillId="0" borderId="38" xfId="0" applyFont="1" applyBorder="1" applyAlignment="1">
      <alignment horizontal="center" textRotation="90"/>
    </xf>
    <xf numFmtId="0" fontId="84" fillId="0" borderId="0" xfId="0" applyFont="1" applyAlignment="1">
      <alignment horizontal="center" textRotation="90"/>
    </xf>
    <xf numFmtId="0" fontId="84" fillId="0" borderId="0" xfId="0" applyFont="1" applyBorder="1" applyAlignment="1">
      <alignment horizontal="center" textRotation="9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0" fontId="0" fillId="41" borderId="47" xfId="0" applyFont="1" applyFill="1" applyBorder="1" applyAlignment="1">
      <alignment horizontal="left" vertical="center" wrapText="1"/>
    </xf>
    <xf numFmtId="0" fontId="0" fillId="41" borderId="48" xfId="0" applyFont="1" applyFill="1" applyBorder="1" applyAlignment="1">
      <alignment horizontal="left" vertical="center" wrapText="1"/>
    </xf>
    <xf numFmtId="0" fontId="0" fillId="41" borderId="62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68" xfId="0" applyFont="1" applyFill="1" applyBorder="1" applyAlignment="1">
      <alignment horizontal="left" vertical="center" wrapText="1"/>
    </xf>
    <xf numFmtId="0" fontId="8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84" fillId="0" borderId="0" xfId="0" applyFont="1" applyAlignment="1" applyProtection="1">
      <alignment horizontal="center" textRotation="90"/>
      <protection/>
    </xf>
    <xf numFmtId="0" fontId="4" fillId="0" borderId="21" xfId="0" applyFont="1" applyBorder="1" applyAlignment="1" applyProtection="1">
      <alignment horizontal="center" textRotation="90"/>
      <protection locked="0"/>
    </xf>
    <xf numFmtId="0" fontId="4" fillId="0" borderId="42" xfId="0" applyFont="1" applyBorder="1" applyAlignment="1" applyProtection="1">
      <alignment horizontal="center" textRotation="90"/>
      <protection locked="0"/>
    </xf>
    <xf numFmtId="0" fontId="4" fillId="0" borderId="10" xfId="0" applyFont="1" applyBorder="1" applyAlignment="1" applyProtection="1">
      <alignment horizontal="center" textRotation="90"/>
      <protection locked="0"/>
    </xf>
    <xf numFmtId="0" fontId="4" fillId="0" borderId="15" xfId="0" applyFont="1" applyBorder="1" applyAlignment="1" applyProtection="1">
      <alignment horizontal="center" textRotation="90"/>
      <protection locked="0"/>
    </xf>
    <xf numFmtId="0" fontId="4" fillId="0" borderId="29" xfId="0" applyFont="1" applyBorder="1" applyAlignment="1" applyProtection="1">
      <alignment horizontal="center" textRotation="90"/>
      <protection locked="0"/>
    </xf>
    <xf numFmtId="0" fontId="4" fillId="0" borderId="30" xfId="0" applyFont="1" applyBorder="1" applyAlignment="1" applyProtection="1">
      <alignment horizontal="center" textRotation="90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 textRotation="90"/>
      <protection/>
    </xf>
    <xf numFmtId="0" fontId="11" fillId="0" borderId="42" xfId="0" applyFont="1" applyFill="1" applyBorder="1" applyAlignment="1" applyProtection="1">
      <alignment horizontal="center" vertical="center" textRotation="90"/>
      <protection/>
    </xf>
    <xf numFmtId="0" fontId="11" fillId="0" borderId="10" xfId="0" applyFont="1" applyFill="1" applyBorder="1" applyAlignment="1" applyProtection="1">
      <alignment horizontal="center" vertical="center" textRotation="90"/>
      <protection/>
    </xf>
    <xf numFmtId="0" fontId="11" fillId="0" borderId="15" xfId="0" applyFont="1" applyFill="1" applyBorder="1" applyAlignment="1" applyProtection="1">
      <alignment horizontal="center" vertical="center" textRotation="90"/>
      <protection/>
    </xf>
    <xf numFmtId="0" fontId="11" fillId="0" borderId="29" xfId="0" applyFont="1" applyFill="1" applyBorder="1" applyAlignment="1" applyProtection="1">
      <alignment horizontal="center" vertical="center" textRotation="90"/>
      <protection/>
    </xf>
    <xf numFmtId="0" fontId="11" fillId="0" borderId="30" xfId="0" applyFont="1" applyFill="1" applyBorder="1" applyAlignment="1" applyProtection="1">
      <alignment horizontal="center" vertical="center" textRotation="90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6" xfId="0" applyFont="1" applyBorder="1" applyAlignment="1">
      <alignment horizontal="left" vertical="center" wrapText="1"/>
    </xf>
    <xf numFmtId="0" fontId="28" fillId="0" borderId="21" xfId="0" applyNumberFormat="1" applyFont="1" applyFill="1" applyBorder="1" applyAlignment="1" applyProtection="1">
      <alignment horizontal="left" vertical="center" wrapText="1"/>
      <protection/>
    </xf>
    <xf numFmtId="0" fontId="28" fillId="0" borderId="38" xfId="0" applyNumberFormat="1" applyFont="1" applyFill="1" applyBorder="1" applyAlignment="1" applyProtection="1">
      <alignment horizontal="left" vertical="center" wrapText="1"/>
      <protection/>
    </xf>
    <xf numFmtId="0" fontId="28" fillId="0" borderId="42" xfId="0" applyNumberFormat="1" applyFont="1" applyFill="1" applyBorder="1" applyAlignment="1" applyProtection="1">
      <alignment horizontal="left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15" xfId="0" applyNumberFormat="1" applyFont="1" applyFill="1" applyBorder="1" applyAlignment="1" applyProtection="1">
      <alignment horizontal="left" vertical="center" wrapText="1"/>
      <protection/>
    </xf>
    <xf numFmtId="0" fontId="28" fillId="0" borderId="31" xfId="0" applyNumberFormat="1" applyFont="1" applyFill="1" applyBorder="1" applyAlignment="1" applyProtection="1">
      <alignment horizontal="left" vertical="center" wrapText="1"/>
      <protection/>
    </xf>
    <xf numFmtId="0" fontId="28" fillId="0" borderId="24" xfId="0" applyNumberFormat="1" applyFont="1" applyFill="1" applyBorder="1" applyAlignment="1" applyProtection="1">
      <alignment horizontal="left" vertical="center" wrapText="1"/>
      <protection/>
    </xf>
    <xf numFmtId="0" fontId="28" fillId="0" borderId="37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NumberFormat="1" applyFont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 wrapText="1"/>
    </xf>
    <xf numFmtId="0" fontId="19" fillId="0" borderId="20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 val="0"/>
        <i val="0"/>
      </font>
      <border/>
    </dxf>
    <dxf>
      <font>
        <color theme="0"/>
      </font>
      <border/>
    </dxf>
    <dxf>
      <font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BO355:BO388" comment="" totalsRowShown="0">
  <autoFilter ref="BO355:BO388"/>
  <tableColumns count="1">
    <tableColumn id="1" name="БСЗ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2553" name="Таблица2553" displayName="Таблица2553" ref="BG189:BM429" comment="" totalsRowShown="0">
  <autoFilter ref="BG189:BM429"/>
  <tableColumns count="7">
    <tableColumn id="1" name="Наименование"/>
    <tableColumn id="2" name="Блоки"/>
    <tableColumn id="3" name="Наим.+Блоки"/>
    <tableColumn id="4" name="Шкаф для $ расчёта многоканалок"/>
    <tableColumn id="5" name="Шкаф"/>
    <tableColumn id="6" name="У1"/>
    <tableColumn id="7" name="У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Список2" displayName="Список2" ref="BQ393:BQ400" comment="" totalsRowShown="0">
  <autoFilter ref="BQ393:BQ400"/>
  <tableColumns count="1">
    <tableColumn id="1" name="Наименование сист. Телемех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3" name="Список3" displayName="Список3" ref="BS355:BS360" comment="" totalsRowShown="0">
  <autoFilter ref="BS355:BS360"/>
  <tableColumns count="1">
    <tableColumn id="1" name="Цвет колпака КИП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33" name="Список334" displayName="Список334" ref="BU355:BU359" comment="" totalsRowShown="0">
  <autoFilter ref="BU355:BU359"/>
  <tableColumns count="1">
    <tableColumn id="1" name="Тип датчиков скорости коррозии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68" name="Список369" displayName="Список369" ref="BQ355:BQ360" comment="" totalsRowShown="0">
  <autoFilter ref="BQ355:BQ360"/>
  <tableColumns count="1">
    <tableColumn id="1" name="Подставка БСЗ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134" name="Таблица134" displayName="Таблица134" ref="BX355:BX387" comment="" totalsRowShown="0">
  <autoFilter ref="BX355:BX387"/>
  <tableColumns count="1">
    <tableColumn id="1" name="Количество точек сбора данных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135" name="Таблица135" displayName="Таблица135" ref="BZ355:BZ360" comment="" totalsRowShown="0">
  <autoFilter ref="BZ355:BZ360"/>
  <tableColumns count="1">
    <tableColumn id="1" name="Количество линий связи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277" name="Таблица277" displayName="Таблица277" ref="CC190:CC192" comment="" totalsRowShown="0">
  <autoFilter ref="CC190:CC192"/>
  <tableColumns count="1">
    <tableColumn id="1" name="Столбец1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972" name="Таблица1972" displayName="Таблица1972" ref="CG355:CI384" comment="" totalsRowShown="0">
  <autoFilter ref="CG355:CI384"/>
  <tableColumns count="3">
    <tableColumn id="1" name="Блок + сеть"/>
    <tableColumn id="2" name="Подпись"/>
    <tableColumn id="3" name="В ЗИП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ftegazkompleks.ru/oborudovanie-ekhz" TargetMode="External" /><Relationship Id="rId2" Type="http://schemas.openxmlformats.org/officeDocument/2006/relationships/hyperlink" Target="mailto:info@ngk-ehz.ru" TargetMode="External" /><Relationship Id="rId3" Type="http://schemas.openxmlformats.org/officeDocument/2006/relationships/hyperlink" Target="http://ngk-ehz.ru/oborudovanie-ekhz" TargetMode="External" /><Relationship Id="rId4" Type="http://schemas.openxmlformats.org/officeDocument/2006/relationships/vmlDrawing" Target="../drawings/vmlDrawing1.vml" /><Relationship Id="rId5" Type="http://schemas.openxmlformats.org/officeDocument/2006/relationships/table" Target="../tables/table1.xml" /><Relationship Id="rId6" Type="http://schemas.openxmlformats.org/officeDocument/2006/relationships/table" Target="../tables/table2.xml" /><Relationship Id="rId7" Type="http://schemas.openxmlformats.org/officeDocument/2006/relationships/table" Target="../tables/table3.xml" /><Relationship Id="rId8" Type="http://schemas.openxmlformats.org/officeDocument/2006/relationships/table" Target="../tables/table4.xml" /><Relationship Id="rId9" Type="http://schemas.openxmlformats.org/officeDocument/2006/relationships/table" Target="../tables/table5.xml" /><Relationship Id="rId10" Type="http://schemas.openxmlformats.org/officeDocument/2006/relationships/table" Target="../tables/table6.xml" /><Relationship Id="rId11" Type="http://schemas.openxmlformats.org/officeDocument/2006/relationships/table" Target="../tables/table7.xml" /><Relationship Id="rId12" Type="http://schemas.openxmlformats.org/officeDocument/2006/relationships/table" Target="../tables/table8.xml" /><Relationship Id="rId13" Type="http://schemas.openxmlformats.org/officeDocument/2006/relationships/table" Target="../tables/table9.xml" /><Relationship Id="rId14" Type="http://schemas.openxmlformats.org/officeDocument/2006/relationships/table" Target="../tables/table10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429"/>
  <sheetViews>
    <sheetView tabSelected="1" zoomScaleSheetLayoutView="175" zoomScalePageLayoutView="0" workbookViewId="0" topLeftCell="A1">
      <selection activeCell="Q1" sqref="Q1:W1"/>
    </sheetView>
  </sheetViews>
  <sheetFormatPr defaultColWidth="0" defaultRowHeight="12.75" zeroHeight="1"/>
  <cols>
    <col min="1" max="1" width="2.375" style="2" customWidth="1"/>
    <col min="2" max="2" width="1.25" style="2" customWidth="1"/>
    <col min="3" max="3" width="1.00390625" style="2" customWidth="1"/>
    <col min="4" max="4" width="1.25" style="2" customWidth="1"/>
    <col min="5" max="5" width="1.00390625" style="2" customWidth="1"/>
    <col min="6" max="6" width="2.375" style="2" customWidth="1"/>
    <col min="7" max="7" width="3.375" style="18" customWidth="1"/>
    <col min="8" max="8" width="4.75390625" style="18" customWidth="1"/>
    <col min="9" max="9" width="5.75390625" style="18" customWidth="1"/>
    <col min="10" max="10" width="5.625" style="18" customWidth="1"/>
    <col min="11" max="11" width="7.625" style="18" customWidth="1"/>
    <col min="12" max="12" width="4.875" style="18" customWidth="1"/>
    <col min="13" max="13" width="4.25390625" style="10" customWidth="1"/>
    <col min="14" max="14" width="8.375" style="10" customWidth="1"/>
    <col min="15" max="15" width="17.125" style="10" customWidth="1"/>
    <col min="16" max="16" width="6.00390625" style="10" customWidth="1"/>
    <col min="17" max="19" width="2.375" style="4" customWidth="1"/>
    <col min="20" max="20" width="3.00390625" style="4" customWidth="1"/>
    <col min="21" max="21" width="5.75390625" style="2" customWidth="1"/>
    <col min="22" max="22" width="4.25390625" style="2" customWidth="1"/>
    <col min="23" max="23" width="4.375" style="2" customWidth="1"/>
    <col min="24" max="24" width="0.12890625" style="2" customWidth="1"/>
    <col min="25" max="25" width="11.625" style="2" hidden="1" customWidth="1"/>
    <col min="26" max="28" width="5.25390625" style="2" hidden="1" customWidth="1"/>
    <col min="29" max="29" width="5.25390625" style="8" hidden="1" customWidth="1"/>
    <col min="30" max="30" width="18.625" style="8" hidden="1" customWidth="1"/>
    <col min="31" max="31" width="7.125" style="8" hidden="1" customWidth="1"/>
    <col min="32" max="32" width="5.25390625" style="8" hidden="1" customWidth="1"/>
    <col min="33" max="33" width="11.125" style="8" hidden="1" customWidth="1"/>
    <col min="34" max="39" width="5.25390625" style="8" hidden="1" customWidth="1"/>
    <col min="40" max="40" width="14.25390625" style="8" hidden="1" customWidth="1"/>
    <col min="41" max="41" width="5.25390625" style="2" hidden="1" customWidth="1"/>
    <col min="42" max="42" width="5.25390625" style="14" hidden="1" customWidth="1"/>
    <col min="43" max="43" width="5.25390625" style="2" hidden="1" customWidth="1"/>
    <col min="44" max="44" width="43.25390625" style="2" hidden="1" customWidth="1"/>
    <col min="45" max="45" width="5.25390625" style="2" hidden="1" customWidth="1"/>
    <col min="46" max="48" width="7.25390625" style="2" hidden="1" customWidth="1"/>
    <col min="49" max="49" width="13.375" style="2" hidden="1" customWidth="1"/>
    <col min="50" max="51" width="10.375" style="2" hidden="1" customWidth="1"/>
    <col min="52" max="53" width="7.25390625" style="2" hidden="1" customWidth="1"/>
    <col min="54" max="55" width="20.75390625" style="20" hidden="1" customWidth="1"/>
    <col min="56" max="56" width="13.75390625" style="20" hidden="1" customWidth="1"/>
    <col min="57" max="57" width="5.125" style="20" hidden="1" customWidth="1"/>
    <col min="58" max="58" width="9.125" style="2" hidden="1" customWidth="1"/>
    <col min="59" max="59" width="29.375" style="2" hidden="1" customWidth="1"/>
    <col min="60" max="60" width="31.625" style="2" hidden="1" customWidth="1"/>
    <col min="61" max="61" width="27.00390625" style="2" hidden="1" customWidth="1"/>
    <col min="62" max="62" width="39.125" style="2" hidden="1" customWidth="1"/>
    <col min="63" max="63" width="27.875" style="2" hidden="1" customWidth="1"/>
    <col min="64" max="65" width="14.75390625" style="2" hidden="1" customWidth="1"/>
    <col min="66" max="66" width="18.625" style="2" hidden="1" customWidth="1"/>
    <col min="67" max="67" width="17.00390625" style="2" hidden="1" customWidth="1"/>
    <col min="68" max="68" width="20.75390625" style="2" hidden="1" customWidth="1"/>
    <col min="69" max="69" width="24.00390625" style="2" hidden="1" customWidth="1"/>
    <col min="70" max="70" width="7.25390625" style="2" hidden="1" customWidth="1"/>
    <col min="71" max="71" width="26.75390625" style="2" hidden="1" customWidth="1"/>
    <col min="72" max="72" width="60.75390625" style="2" hidden="1" customWidth="1"/>
    <col min="73" max="73" width="43.25390625" style="2" hidden="1" customWidth="1"/>
    <col min="74" max="74" width="27.875" style="2" hidden="1" customWidth="1"/>
    <col min="75" max="75" width="7.25390625" style="2" hidden="1" customWidth="1"/>
    <col min="76" max="76" width="7.875" style="72" hidden="1" customWidth="1"/>
    <col min="77" max="77" width="7.25390625" style="2" hidden="1" customWidth="1"/>
    <col min="78" max="78" width="5.75390625" style="2" hidden="1" customWidth="1"/>
    <col min="79" max="80" width="10.00390625" style="2" hidden="1" customWidth="1"/>
    <col min="81" max="81" width="20.75390625" style="2" hidden="1" customWidth="1"/>
    <col min="82" max="83" width="10.00390625" style="2" hidden="1" customWidth="1"/>
    <col min="84" max="84" width="23.375" style="2" hidden="1" customWidth="1"/>
    <col min="85" max="85" width="57.125" style="2" hidden="1" customWidth="1"/>
    <col min="86" max="86" width="29.875" style="2" hidden="1" customWidth="1"/>
    <col min="87" max="87" width="59.125" style="2" hidden="1" customWidth="1"/>
    <col min="88" max="88" width="21.125" style="2" hidden="1" customWidth="1"/>
    <col min="89" max="89" width="20.625" style="2" hidden="1" customWidth="1"/>
    <col min="90" max="16384" width="9.125" style="2" hidden="1" customWidth="1"/>
  </cols>
  <sheetData>
    <row r="1" spans="7:91" ht="37.5" customHeight="1" thickBot="1">
      <c r="G1" s="382" t="s">
        <v>242</v>
      </c>
      <c r="H1" s="383"/>
      <c r="I1" s="383"/>
      <c r="J1" s="383"/>
      <c r="K1" s="383"/>
      <c r="L1" s="383"/>
      <c r="M1" s="383"/>
      <c r="N1" s="383"/>
      <c r="O1" s="383"/>
      <c r="P1" s="384"/>
      <c r="Q1" s="387" t="s">
        <v>9</v>
      </c>
      <c r="R1" s="388"/>
      <c r="S1" s="388"/>
      <c r="T1" s="388"/>
      <c r="U1" s="388"/>
      <c r="V1" s="388"/>
      <c r="W1" s="389"/>
      <c r="X1" s="1"/>
      <c r="Y1" s="1"/>
      <c r="AA1" s="1"/>
      <c r="AC1" s="11"/>
      <c r="AE1" s="11"/>
      <c r="AF1" s="9"/>
      <c r="AG1" s="73" t="s">
        <v>0</v>
      </c>
      <c r="AH1" s="12" t="s">
        <v>3</v>
      </c>
      <c r="AI1" s="11"/>
      <c r="AW1" s="2" t="s">
        <v>107</v>
      </c>
      <c r="AX1" s="2" t="s">
        <v>108</v>
      </c>
      <c r="AY1" s="2" t="s">
        <v>109</v>
      </c>
      <c r="BB1" s="20" t="s">
        <v>28</v>
      </c>
      <c r="BD1" s="75" t="s">
        <v>142</v>
      </c>
      <c r="BE1" s="76">
        <v>1</v>
      </c>
      <c r="BI1" s="76" t="s">
        <v>30</v>
      </c>
      <c r="BN1" s="81" t="s">
        <v>141</v>
      </c>
      <c r="CF1" s="203"/>
      <c r="CG1" s="204"/>
      <c r="CH1" s="205"/>
      <c r="CI1" s="92"/>
      <c r="CJ1" s="206"/>
      <c r="CK1" s="206"/>
      <c r="CL1" s="92"/>
      <c r="CM1" s="143"/>
    </row>
    <row r="2" spans="7:93" ht="27" customHeight="1" thickBot="1">
      <c r="G2" s="387" t="s">
        <v>220</v>
      </c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9"/>
      <c r="X2" s="1"/>
      <c r="Y2" s="1"/>
      <c r="AA2" s="1"/>
      <c r="AC2" s="11"/>
      <c r="AD2" s="71"/>
      <c r="AE2" s="11"/>
      <c r="AF2" s="9"/>
      <c r="AG2" s="73" t="s">
        <v>1</v>
      </c>
      <c r="AH2" s="12" t="s">
        <v>2</v>
      </c>
      <c r="AI2" s="11"/>
      <c r="AT2" s="2" t="s">
        <v>33</v>
      </c>
      <c r="AW2" s="2" t="s">
        <v>110</v>
      </c>
      <c r="AY2" s="2">
        <v>1</v>
      </c>
      <c r="BB2" s="20" t="s">
        <v>5</v>
      </c>
      <c r="BD2" s="75" t="s">
        <v>142</v>
      </c>
      <c r="BE2" s="76">
        <v>2</v>
      </c>
      <c r="BI2" s="76" t="s">
        <v>32</v>
      </c>
      <c r="BN2" s="81" t="s">
        <v>330</v>
      </c>
      <c r="BP2" s="72" t="str">
        <f>CONCATENATE(Q8,Q39,Q38)</f>
        <v>1230 В (перем. ток)</v>
      </c>
      <c r="CF2" s="203"/>
      <c r="CG2" s="205"/>
      <c r="CH2" s="92"/>
      <c r="CI2" s="207"/>
      <c r="CJ2" s="208"/>
      <c r="CK2" s="209"/>
      <c r="CL2" s="92"/>
      <c r="CM2" s="210"/>
      <c r="CO2" s="146" t="s">
        <v>235</v>
      </c>
    </row>
    <row r="3" spans="7:91" ht="27" customHeight="1" thickBot="1">
      <c r="G3" s="387" t="s">
        <v>287</v>
      </c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9"/>
      <c r="X3" s="1"/>
      <c r="AD3" s="71"/>
      <c r="AF3" s="9"/>
      <c r="AG3" s="8" t="s">
        <v>309</v>
      </c>
      <c r="AH3" s="201" t="s">
        <v>310</v>
      </c>
      <c r="AW3" s="2" t="s">
        <v>111</v>
      </c>
      <c r="AY3" s="2">
        <v>2</v>
      </c>
      <c r="BB3" s="20" t="s">
        <v>121</v>
      </c>
      <c r="BD3" s="75" t="s">
        <v>142</v>
      </c>
      <c r="BE3" s="76">
        <v>3</v>
      </c>
      <c r="BI3" s="74"/>
      <c r="BN3" s="81"/>
      <c r="BP3" s="72" t="str">
        <f>CONCATENATE(Q8,Q38)</f>
        <v>230 В (перем. ток)</v>
      </c>
      <c r="CF3" s="211"/>
      <c r="CG3" s="212"/>
      <c r="CH3" s="92"/>
      <c r="CI3" s="207"/>
      <c r="CJ3" s="208"/>
      <c r="CK3" s="209"/>
      <c r="CL3" s="92"/>
      <c r="CM3" s="210"/>
    </row>
    <row r="4" spans="7:91" ht="27" customHeight="1" thickBot="1">
      <c r="G4" s="390" t="s">
        <v>311</v>
      </c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2"/>
      <c r="Y4" s="6"/>
      <c r="AD4" s="71"/>
      <c r="AF4" s="9"/>
      <c r="AH4" s="201"/>
      <c r="BB4" s="20" t="s">
        <v>361</v>
      </c>
      <c r="BD4" s="75" t="s">
        <v>142</v>
      </c>
      <c r="BE4" s="76">
        <v>4</v>
      </c>
      <c r="BI4"/>
      <c r="BJ4"/>
      <c r="BK4"/>
      <c r="BL4"/>
      <c r="BM4"/>
      <c r="BN4"/>
      <c r="BP4"/>
      <c r="CF4" s="213"/>
      <c r="CG4" s="214"/>
      <c r="CH4" s="92"/>
      <c r="CI4" s="207"/>
      <c r="CJ4" s="208"/>
      <c r="CK4" s="209"/>
      <c r="CL4" s="92"/>
      <c r="CM4" s="210"/>
    </row>
    <row r="5" spans="7:91" ht="18" customHeight="1" thickBot="1">
      <c r="G5" s="385" t="s">
        <v>129</v>
      </c>
      <c r="H5" s="386"/>
      <c r="I5" s="386"/>
      <c r="J5" s="386"/>
      <c r="K5" s="386"/>
      <c r="L5" s="386"/>
      <c r="M5" s="386"/>
      <c r="N5" s="202" t="str">
        <f>IF(Q8=""," ",Q8)</f>
        <v> </v>
      </c>
      <c r="O5" s="202" t="str">
        <f>IF(BO5=" "," ","НГК-ИПКЗ-Евро")</f>
        <v>НГК-ИПКЗ-Евро</v>
      </c>
      <c r="P5" s="395" t="str">
        <f>IF(Q38="21-60 В (пост. ток)",CONCATENATE(BQ5,AD5),AD5)</f>
        <v> </v>
      </c>
      <c r="Q5" s="395"/>
      <c r="R5" s="395"/>
      <c r="S5" s="395"/>
      <c r="T5" s="395"/>
      <c r="U5" s="395"/>
      <c r="V5" s="395"/>
      <c r="W5" s="396"/>
      <c r="AD5" s="198" t="str">
        <f>IF(N5=" "," ",IF(Q39=1,(IF(Q40="","",CONCATENATE("-",LEFT(Q40,4),"(",AN38,")-",Q37,AD40))),(IF(Q40="","",CONCATENATE("(",Q39,"Н)-",LEFT(Q40,4),"(",AN38,")-",Q37,AD40)))))</f>
        <v> </v>
      </c>
      <c r="AE5" s="199"/>
      <c r="AF5" s="200"/>
      <c r="AG5" s="174"/>
      <c r="AH5" s="174"/>
      <c r="AI5" s="174"/>
      <c r="AJ5" s="174"/>
      <c r="AK5" s="174"/>
      <c r="AW5" s="2" t="s">
        <v>112</v>
      </c>
      <c r="AY5" s="2">
        <v>3</v>
      </c>
      <c r="BD5" s="75" t="s">
        <v>142</v>
      </c>
      <c r="BE5" s="76">
        <v>5</v>
      </c>
      <c r="BH5"/>
      <c r="BI5"/>
      <c r="BJ5"/>
      <c r="BK5"/>
      <c r="BL5"/>
      <c r="BM5"/>
      <c r="BN5"/>
      <c r="BQ5" s="172" t="s">
        <v>331</v>
      </c>
      <c r="CF5" s="213"/>
      <c r="CG5" s="214"/>
      <c r="CH5" s="92"/>
      <c r="CI5" s="215"/>
      <c r="CJ5" s="216"/>
      <c r="CK5" s="217"/>
      <c r="CL5" s="92"/>
      <c r="CM5" s="92"/>
    </row>
    <row r="6" spans="7:91" ht="18" customHeight="1" thickBot="1">
      <c r="G6" s="393" t="s">
        <v>31</v>
      </c>
      <c r="H6" s="394"/>
      <c r="I6" s="394"/>
      <c r="J6" s="394"/>
      <c r="K6" s="394"/>
      <c r="L6" s="394"/>
      <c r="M6" s="394"/>
      <c r="N6" s="394"/>
      <c r="O6" s="394"/>
      <c r="P6" s="394"/>
      <c r="Q6" s="397"/>
      <c r="R6" s="398"/>
      <c r="S6" s="398"/>
      <c r="T6" s="398"/>
      <c r="U6" s="398"/>
      <c r="V6" s="398"/>
      <c r="W6" s="399"/>
      <c r="AE6" s="17"/>
      <c r="AG6" s="8">
        <v>2</v>
      </c>
      <c r="AW6" s="2" t="s">
        <v>113</v>
      </c>
      <c r="AY6" s="2">
        <v>4</v>
      </c>
      <c r="BB6" s="8" t="s">
        <v>224</v>
      </c>
      <c r="BD6" s="75" t="s">
        <v>142</v>
      </c>
      <c r="BE6" s="76">
        <v>6</v>
      </c>
      <c r="BQ6" s="172"/>
      <c r="CF6" s="218"/>
      <c r="CG6" s="219"/>
      <c r="CH6" s="92"/>
      <c r="CI6" s="220"/>
      <c r="CJ6" s="221"/>
      <c r="CK6" s="217"/>
      <c r="CL6" s="92"/>
      <c r="CM6" s="92"/>
    </row>
    <row r="7" spans="1:91" ht="17.25" customHeight="1" hidden="1" thickBot="1">
      <c r="A7" s="151"/>
      <c r="B7" s="151"/>
      <c r="C7" s="151"/>
      <c r="D7" s="151"/>
      <c r="E7" s="151"/>
      <c r="F7" s="151"/>
      <c r="G7" s="82"/>
      <c r="H7" s="83"/>
      <c r="I7" s="83"/>
      <c r="J7" s="83"/>
      <c r="K7" s="83"/>
      <c r="L7" s="83"/>
      <c r="M7" s="83"/>
      <c r="N7" s="83"/>
      <c r="O7" s="83"/>
      <c r="P7" s="83"/>
      <c r="Q7" s="400"/>
      <c r="R7" s="400"/>
      <c r="S7" s="400"/>
      <c r="T7" s="400"/>
      <c r="U7" s="400"/>
      <c r="V7" s="400"/>
      <c r="W7" s="401"/>
      <c r="X7" s="7"/>
      <c r="AB7"/>
      <c r="AF7" s="9"/>
      <c r="AP7"/>
      <c r="BB7" s="20" t="s">
        <v>203</v>
      </c>
      <c r="BD7" s="75" t="s">
        <v>143</v>
      </c>
      <c r="BE7" s="76">
        <v>1</v>
      </c>
      <c r="CF7" s="218"/>
      <c r="CG7" s="222"/>
      <c r="CH7" s="92"/>
      <c r="CI7" s="207"/>
      <c r="CJ7" s="223"/>
      <c r="CK7" s="217"/>
      <c r="CL7" s="92"/>
      <c r="CM7" s="92"/>
    </row>
    <row r="8" spans="7:91" ht="18" customHeight="1" thickBot="1">
      <c r="G8" s="412">
        <v>1</v>
      </c>
      <c r="H8" s="413"/>
      <c r="I8" s="419" t="s">
        <v>223</v>
      </c>
      <c r="J8" s="394"/>
      <c r="K8" s="394"/>
      <c r="L8" s="394"/>
      <c r="M8" s="394"/>
      <c r="N8" s="394"/>
      <c r="O8" s="394"/>
      <c r="P8" s="394"/>
      <c r="Q8" s="416"/>
      <c r="R8" s="417"/>
      <c r="S8" s="417"/>
      <c r="T8" s="417"/>
      <c r="U8" s="417"/>
      <c r="V8" s="417"/>
      <c r="W8" s="418"/>
      <c r="X8" s="6"/>
      <c r="Y8" s="5"/>
      <c r="AF8" s="9"/>
      <c r="AW8" s="2" t="s">
        <v>114</v>
      </c>
      <c r="AY8" s="2">
        <v>5</v>
      </c>
      <c r="BB8" s="20" t="s">
        <v>362</v>
      </c>
      <c r="BD8" s="75" t="s">
        <v>143</v>
      </c>
      <c r="BE8" s="76">
        <v>2</v>
      </c>
      <c r="CF8" s="92"/>
      <c r="CG8" s="92"/>
      <c r="CH8" s="92"/>
      <c r="CI8" s="92"/>
      <c r="CJ8" s="92"/>
      <c r="CK8" s="92"/>
      <c r="CL8" s="92"/>
      <c r="CM8" s="92"/>
    </row>
    <row r="9" spans="7:91" ht="9.75" customHeight="1" hidden="1" thickBot="1">
      <c r="G9" s="84"/>
      <c r="H9" s="85"/>
      <c r="I9" s="86"/>
      <c r="J9" s="86"/>
      <c r="K9" s="86"/>
      <c r="L9" s="86"/>
      <c r="M9" s="86"/>
      <c r="N9" s="86"/>
      <c r="O9" s="86"/>
      <c r="P9" s="86"/>
      <c r="Q9" s="87"/>
      <c r="R9" s="87"/>
      <c r="S9" s="87"/>
      <c r="T9" s="87"/>
      <c r="U9" s="87"/>
      <c r="V9" s="87"/>
      <c r="W9" s="88"/>
      <c r="X9" s="6"/>
      <c r="Y9" s="5"/>
      <c r="AF9" s="9"/>
      <c r="BD9" s="75" t="s">
        <v>143</v>
      </c>
      <c r="BE9" s="76">
        <v>3</v>
      </c>
      <c r="CF9" s="92"/>
      <c r="CG9" s="92"/>
      <c r="CH9" s="92"/>
      <c r="CI9" s="92"/>
      <c r="CJ9" s="92"/>
      <c r="CK9" s="92"/>
      <c r="CL9" s="92"/>
      <c r="CM9" s="92"/>
    </row>
    <row r="10" spans="7:91" ht="9.75" customHeight="1" hidden="1" thickBot="1">
      <c r="G10" s="84"/>
      <c r="H10" s="85"/>
      <c r="I10" s="86"/>
      <c r="J10" s="86"/>
      <c r="K10" s="86"/>
      <c r="L10" s="86"/>
      <c r="M10" s="86"/>
      <c r="N10" s="86"/>
      <c r="O10" s="86"/>
      <c r="P10" s="86"/>
      <c r="Q10" s="87"/>
      <c r="R10" s="87"/>
      <c r="S10" s="87"/>
      <c r="T10" s="87"/>
      <c r="U10" s="87"/>
      <c r="V10" s="87"/>
      <c r="W10" s="88"/>
      <c r="X10" s="6"/>
      <c r="Y10" s="5"/>
      <c r="AD10" s="17"/>
      <c r="AF10" s="9"/>
      <c r="BD10" s="75" t="s">
        <v>143</v>
      </c>
      <c r="BE10" s="76">
        <v>4</v>
      </c>
      <c r="CF10" s="92"/>
      <c r="CG10" s="92"/>
      <c r="CH10" s="92"/>
      <c r="CI10" s="92"/>
      <c r="CJ10" s="92"/>
      <c r="CK10" s="92"/>
      <c r="CL10" s="92"/>
      <c r="CM10" s="92"/>
    </row>
    <row r="11" spans="7:91" ht="9.75" customHeight="1" hidden="1" thickBot="1">
      <c r="G11" s="84"/>
      <c r="H11" s="85"/>
      <c r="I11" s="86"/>
      <c r="J11" s="86"/>
      <c r="K11" s="86"/>
      <c r="L11" s="86"/>
      <c r="M11" s="86"/>
      <c r="N11" s="86"/>
      <c r="O11" s="86"/>
      <c r="P11" s="86"/>
      <c r="Q11" s="87"/>
      <c r="R11" s="87"/>
      <c r="S11" s="87"/>
      <c r="T11" s="87"/>
      <c r="U11" s="87"/>
      <c r="V11" s="87"/>
      <c r="W11" s="88"/>
      <c r="X11" s="6"/>
      <c r="Y11" s="5"/>
      <c r="AD11" s="17"/>
      <c r="AF11" s="9"/>
      <c r="BD11" s="75" t="s">
        <v>143</v>
      </c>
      <c r="BE11" s="76">
        <v>5</v>
      </c>
      <c r="CF11" s="92"/>
      <c r="CG11" s="92"/>
      <c r="CH11" s="92"/>
      <c r="CI11" s="92"/>
      <c r="CJ11" s="92"/>
      <c r="CK11" s="92"/>
      <c r="CL11" s="92"/>
      <c r="CM11" s="92"/>
    </row>
    <row r="12" spans="7:91" ht="9.75" customHeight="1" hidden="1" thickBot="1">
      <c r="G12" s="84"/>
      <c r="H12" s="85"/>
      <c r="I12" s="86"/>
      <c r="J12" s="86"/>
      <c r="K12" s="86"/>
      <c r="L12" s="86"/>
      <c r="M12" s="86"/>
      <c r="N12" s="86"/>
      <c r="O12" s="86"/>
      <c r="P12" s="86"/>
      <c r="Q12" s="87"/>
      <c r="R12" s="87"/>
      <c r="S12" s="87"/>
      <c r="T12" s="87"/>
      <c r="U12" s="87"/>
      <c r="V12" s="87"/>
      <c r="W12" s="88"/>
      <c r="X12" s="6"/>
      <c r="Y12" s="5"/>
      <c r="AD12" s="17"/>
      <c r="AF12" s="9"/>
      <c r="BD12" s="75" t="s">
        <v>143</v>
      </c>
      <c r="BE12" s="76">
        <v>6</v>
      </c>
      <c r="CF12" s="92"/>
      <c r="CG12" s="92"/>
      <c r="CH12" s="92"/>
      <c r="CI12" s="92"/>
      <c r="CJ12" s="92"/>
      <c r="CK12" s="92"/>
      <c r="CL12" s="92"/>
      <c r="CM12" s="92"/>
    </row>
    <row r="13" spans="7:91" ht="9.75" customHeight="1" hidden="1" thickBot="1">
      <c r="G13" s="84"/>
      <c r="H13" s="85"/>
      <c r="I13" s="86"/>
      <c r="J13" s="86"/>
      <c r="K13" s="86"/>
      <c r="L13" s="86"/>
      <c r="M13" s="86"/>
      <c r="N13" s="86"/>
      <c r="O13" s="86"/>
      <c r="P13" s="86"/>
      <c r="Q13" s="87"/>
      <c r="R13" s="87"/>
      <c r="S13" s="87"/>
      <c r="T13" s="87"/>
      <c r="U13" s="87"/>
      <c r="V13" s="87"/>
      <c r="W13" s="88"/>
      <c r="X13" s="6"/>
      <c r="Y13" s="5"/>
      <c r="AD13" s="17"/>
      <c r="AF13" s="9"/>
      <c r="BD13" s="89" t="s">
        <v>143</v>
      </c>
      <c r="BE13" s="117">
        <v>7</v>
      </c>
      <c r="CF13" s="92"/>
      <c r="CG13" s="92"/>
      <c r="CH13" s="92"/>
      <c r="CI13" s="92"/>
      <c r="CJ13" s="92"/>
      <c r="CK13" s="92"/>
      <c r="CL13" s="92"/>
      <c r="CM13" s="92"/>
    </row>
    <row r="14" spans="7:91" ht="9.75" customHeight="1" hidden="1" thickBot="1">
      <c r="G14" s="84"/>
      <c r="H14" s="85"/>
      <c r="I14" s="86"/>
      <c r="J14" s="86"/>
      <c r="K14" s="86"/>
      <c r="L14" s="86"/>
      <c r="M14" s="86"/>
      <c r="N14" s="86"/>
      <c r="O14" s="86"/>
      <c r="P14" s="86"/>
      <c r="Q14" s="87"/>
      <c r="R14" s="87"/>
      <c r="S14" s="87"/>
      <c r="T14" s="87"/>
      <c r="U14" s="87"/>
      <c r="V14" s="87"/>
      <c r="W14" s="88"/>
      <c r="X14" s="6"/>
      <c r="Y14" s="5"/>
      <c r="AD14" s="17"/>
      <c r="AF14" s="9"/>
      <c r="BD14" s="89" t="s">
        <v>143</v>
      </c>
      <c r="BE14" s="117">
        <v>8</v>
      </c>
      <c r="CF14" s="92"/>
      <c r="CG14" s="92"/>
      <c r="CH14" s="92"/>
      <c r="CI14" s="92"/>
      <c r="CJ14" s="92"/>
      <c r="CK14" s="92"/>
      <c r="CL14" s="92"/>
      <c r="CM14" s="92"/>
    </row>
    <row r="15" spans="7:91" ht="9.75" customHeight="1" hidden="1" thickBot="1">
      <c r="G15" s="84"/>
      <c r="H15" s="85"/>
      <c r="I15" s="86"/>
      <c r="J15" s="86"/>
      <c r="K15" s="86"/>
      <c r="L15" s="86"/>
      <c r="M15" s="86"/>
      <c r="N15" s="86"/>
      <c r="O15" s="86"/>
      <c r="P15" s="86"/>
      <c r="Q15" s="87"/>
      <c r="R15" s="87"/>
      <c r="S15" s="87"/>
      <c r="T15" s="87"/>
      <c r="U15" s="87"/>
      <c r="V15" s="87"/>
      <c r="W15" s="88"/>
      <c r="X15" s="6"/>
      <c r="Y15" s="5"/>
      <c r="AD15" s="17"/>
      <c r="AF15" s="9"/>
      <c r="BD15" s="89" t="s">
        <v>143</v>
      </c>
      <c r="BE15" s="117">
        <v>9</v>
      </c>
      <c r="CF15" s="92"/>
      <c r="CG15" s="92"/>
      <c r="CH15" s="92"/>
      <c r="CI15" s="92"/>
      <c r="CJ15" s="92"/>
      <c r="CK15" s="92"/>
      <c r="CL15" s="92"/>
      <c r="CM15" s="92"/>
    </row>
    <row r="16" spans="7:91" ht="9.75" customHeight="1" hidden="1" thickBot="1">
      <c r="G16" s="84"/>
      <c r="H16" s="85"/>
      <c r="I16" s="86"/>
      <c r="J16" s="86"/>
      <c r="K16" s="86"/>
      <c r="L16" s="86"/>
      <c r="M16" s="86"/>
      <c r="N16" s="86"/>
      <c r="O16" s="86"/>
      <c r="P16" s="86"/>
      <c r="Q16" s="87"/>
      <c r="R16" s="87"/>
      <c r="S16" s="87"/>
      <c r="T16" s="87"/>
      <c r="U16" s="87"/>
      <c r="V16" s="87"/>
      <c r="W16" s="88"/>
      <c r="X16" s="6"/>
      <c r="Y16" s="5"/>
      <c r="AF16" s="9"/>
      <c r="BD16" s="89" t="s">
        <v>143</v>
      </c>
      <c r="BE16" s="117">
        <v>10</v>
      </c>
      <c r="CF16" s="92"/>
      <c r="CG16" s="92"/>
      <c r="CH16" s="92"/>
      <c r="CI16" s="92"/>
      <c r="CJ16" s="92"/>
      <c r="CK16" s="92"/>
      <c r="CL16" s="92"/>
      <c r="CM16" s="92"/>
    </row>
    <row r="17" spans="7:91" ht="9.75" customHeight="1" hidden="1" thickBot="1">
      <c r="G17" s="84"/>
      <c r="H17" s="85"/>
      <c r="I17" s="86"/>
      <c r="J17" s="86"/>
      <c r="K17" s="86"/>
      <c r="L17" s="86"/>
      <c r="M17" s="86"/>
      <c r="N17" s="86"/>
      <c r="O17" s="86"/>
      <c r="P17" s="86"/>
      <c r="Q17" s="87"/>
      <c r="R17" s="87"/>
      <c r="S17" s="87"/>
      <c r="T17" s="87"/>
      <c r="U17" s="87"/>
      <c r="V17" s="87"/>
      <c r="W17" s="88"/>
      <c r="X17" s="6"/>
      <c r="Y17" s="5"/>
      <c r="AF17" s="9"/>
      <c r="BD17" s="89" t="s">
        <v>143</v>
      </c>
      <c r="BE17" s="117">
        <v>11</v>
      </c>
      <c r="CF17" s="92"/>
      <c r="CG17" s="92"/>
      <c r="CH17" s="92"/>
      <c r="CI17" s="92"/>
      <c r="CJ17" s="92"/>
      <c r="CK17" s="92"/>
      <c r="CL17" s="92"/>
      <c r="CM17" s="92"/>
    </row>
    <row r="18" spans="7:91" ht="9.75" customHeight="1" hidden="1" thickBot="1">
      <c r="G18" s="84"/>
      <c r="H18" s="85"/>
      <c r="I18" s="86"/>
      <c r="J18" s="86"/>
      <c r="K18" s="86"/>
      <c r="L18" s="86"/>
      <c r="M18" s="86"/>
      <c r="N18" s="86"/>
      <c r="O18" s="86"/>
      <c r="P18" s="86"/>
      <c r="Q18" s="87"/>
      <c r="R18" s="87"/>
      <c r="S18" s="87"/>
      <c r="T18" s="87"/>
      <c r="U18" s="87"/>
      <c r="V18" s="87"/>
      <c r="W18" s="88"/>
      <c r="X18" s="6"/>
      <c r="Y18" s="5"/>
      <c r="AF18" s="9"/>
      <c r="BD18" s="89" t="s">
        <v>143</v>
      </c>
      <c r="BE18" s="117">
        <v>12</v>
      </c>
      <c r="CF18" s="92"/>
      <c r="CG18" s="92"/>
      <c r="CH18" s="92"/>
      <c r="CI18" s="92"/>
      <c r="CJ18" s="92"/>
      <c r="CK18" s="92"/>
      <c r="CL18" s="92"/>
      <c r="CM18" s="92"/>
    </row>
    <row r="19" spans="7:91" ht="9.75" customHeight="1" hidden="1" thickBot="1">
      <c r="G19" s="84"/>
      <c r="H19" s="85"/>
      <c r="I19" s="86"/>
      <c r="J19" s="86"/>
      <c r="K19" s="86"/>
      <c r="L19" s="86"/>
      <c r="M19" s="86"/>
      <c r="N19" s="86"/>
      <c r="O19" s="86"/>
      <c r="P19" s="86"/>
      <c r="Q19" s="87"/>
      <c r="R19" s="87"/>
      <c r="S19" s="87"/>
      <c r="T19" s="87"/>
      <c r="U19" s="87"/>
      <c r="V19" s="87"/>
      <c r="W19" s="88"/>
      <c r="X19" s="6"/>
      <c r="Y19" s="5"/>
      <c r="AF19" s="9"/>
      <c r="BD19" s="89" t="s">
        <v>143</v>
      </c>
      <c r="BE19" s="117">
        <v>13</v>
      </c>
      <c r="CF19" s="92"/>
      <c r="CG19" s="92"/>
      <c r="CH19" s="92"/>
      <c r="CI19" s="92"/>
      <c r="CJ19" s="92"/>
      <c r="CK19" s="92"/>
      <c r="CL19" s="92"/>
      <c r="CM19" s="92"/>
    </row>
    <row r="20" spans="7:91" ht="9.75" customHeight="1" hidden="1" thickBot="1">
      <c r="G20" s="84"/>
      <c r="H20" s="85"/>
      <c r="I20" s="86"/>
      <c r="J20" s="86"/>
      <c r="K20" s="86"/>
      <c r="L20" s="86"/>
      <c r="M20" s="86"/>
      <c r="N20" s="86"/>
      <c r="O20" s="86"/>
      <c r="P20" s="86"/>
      <c r="Q20" s="87"/>
      <c r="R20" s="87"/>
      <c r="S20" s="87"/>
      <c r="T20" s="87"/>
      <c r="U20" s="87"/>
      <c r="V20" s="87"/>
      <c r="W20" s="88"/>
      <c r="X20" s="6"/>
      <c r="Y20" s="5"/>
      <c r="AF20" s="9"/>
      <c r="BD20" s="89" t="s">
        <v>143</v>
      </c>
      <c r="BE20" s="117">
        <v>14</v>
      </c>
      <c r="CF20" s="92"/>
      <c r="CG20" s="92"/>
      <c r="CH20" s="92"/>
      <c r="CI20" s="92"/>
      <c r="CJ20" s="92"/>
      <c r="CK20" s="92"/>
      <c r="CL20" s="92"/>
      <c r="CM20" s="92"/>
    </row>
    <row r="21" spans="7:91" ht="9.75" customHeight="1" hidden="1" thickBot="1">
      <c r="G21" s="84"/>
      <c r="H21" s="85"/>
      <c r="I21" s="86"/>
      <c r="J21" s="86"/>
      <c r="K21" s="86"/>
      <c r="L21" s="86"/>
      <c r="M21" s="86"/>
      <c r="N21" s="86"/>
      <c r="O21" s="86"/>
      <c r="P21" s="86"/>
      <c r="Q21" s="87"/>
      <c r="R21" s="87"/>
      <c r="S21" s="87"/>
      <c r="T21" s="87"/>
      <c r="U21" s="87"/>
      <c r="V21" s="87"/>
      <c r="W21" s="88"/>
      <c r="X21" s="6"/>
      <c r="Y21" s="5"/>
      <c r="AF21" s="9"/>
      <c r="BD21" s="89" t="s">
        <v>143</v>
      </c>
      <c r="BE21" s="117">
        <v>15</v>
      </c>
      <c r="CF21" s="92"/>
      <c r="CG21" s="92"/>
      <c r="CH21" s="92"/>
      <c r="CI21" s="92"/>
      <c r="CJ21" s="92"/>
      <c r="CK21" s="92"/>
      <c r="CL21" s="92"/>
      <c r="CM21" s="92"/>
    </row>
    <row r="22" spans="7:91" ht="9.75" customHeight="1" hidden="1" thickBot="1">
      <c r="G22" s="84"/>
      <c r="H22" s="85"/>
      <c r="I22" s="86"/>
      <c r="J22" s="86"/>
      <c r="K22" s="86"/>
      <c r="L22" s="86"/>
      <c r="M22" s="86"/>
      <c r="N22" s="86"/>
      <c r="O22" s="86"/>
      <c r="P22" s="86"/>
      <c r="Q22" s="87"/>
      <c r="R22" s="87"/>
      <c r="S22" s="87"/>
      <c r="T22" s="87"/>
      <c r="U22" s="87"/>
      <c r="V22" s="87"/>
      <c r="W22" s="88"/>
      <c r="X22" s="6"/>
      <c r="Y22" s="5"/>
      <c r="AF22" s="9"/>
      <c r="BD22" s="89" t="s">
        <v>143</v>
      </c>
      <c r="BE22" s="117">
        <v>16</v>
      </c>
      <c r="CF22" s="92"/>
      <c r="CG22" s="92"/>
      <c r="CH22" s="92"/>
      <c r="CI22" s="92"/>
      <c r="CJ22" s="92"/>
      <c r="CK22" s="92"/>
      <c r="CL22" s="92"/>
      <c r="CM22" s="92"/>
    </row>
    <row r="23" spans="7:91" ht="9.75" customHeight="1" hidden="1" thickBot="1">
      <c r="G23" s="84"/>
      <c r="H23" s="85"/>
      <c r="I23" s="86"/>
      <c r="J23" s="86"/>
      <c r="K23" s="86"/>
      <c r="L23" s="86"/>
      <c r="M23" s="86"/>
      <c r="N23" s="86"/>
      <c r="O23" s="86"/>
      <c r="P23" s="86"/>
      <c r="Q23" s="87"/>
      <c r="R23" s="87"/>
      <c r="S23" s="87"/>
      <c r="T23" s="87"/>
      <c r="U23" s="87"/>
      <c r="V23" s="87"/>
      <c r="W23" s="88"/>
      <c r="X23" s="6"/>
      <c r="Y23" s="5"/>
      <c r="AF23" s="9"/>
      <c r="AJ23" s="77"/>
      <c r="BD23" s="89" t="s">
        <v>143</v>
      </c>
      <c r="BE23" s="117">
        <v>17</v>
      </c>
      <c r="CF23" s="92"/>
      <c r="CG23" s="92"/>
      <c r="CH23" s="92"/>
      <c r="CI23" s="92"/>
      <c r="CJ23" s="92"/>
      <c r="CK23" s="92"/>
      <c r="CL23" s="92"/>
      <c r="CM23" s="92"/>
    </row>
    <row r="24" spans="7:91" ht="9.75" customHeight="1" hidden="1" thickBot="1">
      <c r="G24" s="84"/>
      <c r="H24" s="85"/>
      <c r="I24" s="86"/>
      <c r="J24" s="86"/>
      <c r="K24" s="86"/>
      <c r="L24" s="86"/>
      <c r="M24" s="86"/>
      <c r="N24" s="86"/>
      <c r="O24" s="86"/>
      <c r="P24" s="86"/>
      <c r="Q24" s="87"/>
      <c r="R24" s="87"/>
      <c r="S24" s="87"/>
      <c r="T24" s="87"/>
      <c r="U24" s="87"/>
      <c r="V24" s="87"/>
      <c r="W24" s="88"/>
      <c r="X24" s="6"/>
      <c r="Y24" s="5"/>
      <c r="AF24" s="9"/>
      <c r="BD24" s="89" t="s">
        <v>143</v>
      </c>
      <c r="BE24" s="117">
        <v>18</v>
      </c>
      <c r="CF24" s="92"/>
      <c r="CG24" s="92"/>
      <c r="CH24" s="92"/>
      <c r="CI24" s="92"/>
      <c r="CJ24" s="92"/>
      <c r="CK24" s="92"/>
      <c r="CL24" s="92"/>
      <c r="CM24" s="92"/>
    </row>
    <row r="25" spans="7:91" ht="9.75" customHeight="1" hidden="1" thickBot="1">
      <c r="G25" s="84"/>
      <c r="H25" s="85"/>
      <c r="I25" s="86"/>
      <c r="J25" s="86"/>
      <c r="K25" s="86"/>
      <c r="L25" s="86"/>
      <c r="M25" s="86"/>
      <c r="N25" s="86"/>
      <c r="O25" s="86"/>
      <c r="P25" s="86"/>
      <c r="Q25" s="87"/>
      <c r="R25" s="87"/>
      <c r="S25" s="87"/>
      <c r="T25" s="87"/>
      <c r="U25" s="87"/>
      <c r="V25" s="87"/>
      <c r="W25" s="88"/>
      <c r="X25" s="6"/>
      <c r="Y25" s="5"/>
      <c r="AF25" s="9"/>
      <c r="BD25" s="89" t="s">
        <v>143</v>
      </c>
      <c r="BE25" s="117">
        <v>19</v>
      </c>
      <c r="CF25" s="92"/>
      <c r="CG25" s="92"/>
      <c r="CH25" s="92"/>
      <c r="CI25" s="92"/>
      <c r="CJ25" s="92"/>
      <c r="CK25" s="92"/>
      <c r="CL25" s="92"/>
      <c r="CM25" s="92"/>
    </row>
    <row r="26" spans="7:91" ht="9.75" customHeight="1" hidden="1" thickBot="1">
      <c r="G26" s="84"/>
      <c r="H26" s="85"/>
      <c r="I26" s="86"/>
      <c r="J26" s="86"/>
      <c r="K26" s="86"/>
      <c r="L26" s="86"/>
      <c r="M26" s="86"/>
      <c r="N26" s="86"/>
      <c r="O26" s="86"/>
      <c r="P26" s="86"/>
      <c r="Q26" s="87"/>
      <c r="R26" s="87"/>
      <c r="S26" s="87"/>
      <c r="T26" s="87"/>
      <c r="U26" s="87"/>
      <c r="V26" s="87"/>
      <c r="W26" s="88"/>
      <c r="X26" s="6"/>
      <c r="Y26" s="5"/>
      <c r="AF26" s="9"/>
      <c r="BD26" s="89" t="s">
        <v>143</v>
      </c>
      <c r="BE26" s="117">
        <v>20</v>
      </c>
      <c r="CF26" s="92"/>
      <c r="CG26" s="92"/>
      <c r="CH26" s="92"/>
      <c r="CI26" s="92"/>
      <c r="CJ26" s="92"/>
      <c r="CK26" s="92"/>
      <c r="CL26" s="92"/>
      <c r="CM26" s="92"/>
    </row>
    <row r="27" spans="7:91" ht="9.75" customHeight="1" hidden="1" thickBot="1">
      <c r="G27" s="84"/>
      <c r="H27" s="85"/>
      <c r="I27" s="86"/>
      <c r="J27" s="86"/>
      <c r="K27" s="86"/>
      <c r="L27" s="86"/>
      <c r="M27" s="86"/>
      <c r="N27" s="86"/>
      <c r="O27" s="86"/>
      <c r="P27" s="86"/>
      <c r="Q27" s="87"/>
      <c r="R27" s="87"/>
      <c r="S27" s="87"/>
      <c r="T27" s="87"/>
      <c r="U27" s="87"/>
      <c r="V27" s="87"/>
      <c r="W27" s="88"/>
      <c r="X27" s="6"/>
      <c r="Y27" s="5"/>
      <c r="AF27" s="9"/>
      <c r="BD27" s="89" t="s">
        <v>143</v>
      </c>
      <c r="BE27" s="117">
        <v>21</v>
      </c>
      <c r="CF27" s="92"/>
      <c r="CG27" s="92"/>
      <c r="CH27" s="92"/>
      <c r="CI27" s="92"/>
      <c r="CJ27" s="92"/>
      <c r="CK27" s="92"/>
      <c r="CL27" s="92"/>
      <c r="CM27" s="92"/>
    </row>
    <row r="28" spans="7:91" ht="9.75" customHeight="1" hidden="1" thickBot="1">
      <c r="G28" s="84"/>
      <c r="H28" s="85"/>
      <c r="I28" s="86"/>
      <c r="J28" s="86"/>
      <c r="K28" s="86"/>
      <c r="L28" s="86"/>
      <c r="M28" s="86"/>
      <c r="N28" s="86"/>
      <c r="O28" s="86"/>
      <c r="P28" s="86"/>
      <c r="Q28" s="87"/>
      <c r="R28" s="87"/>
      <c r="S28" s="87"/>
      <c r="T28" s="87"/>
      <c r="U28" s="87"/>
      <c r="V28" s="87"/>
      <c r="W28" s="88"/>
      <c r="X28" s="6"/>
      <c r="Y28" s="5"/>
      <c r="AF28" s="9"/>
      <c r="BD28" s="89" t="s">
        <v>143</v>
      </c>
      <c r="BE28" s="117">
        <v>22</v>
      </c>
      <c r="CF28" s="92"/>
      <c r="CG28" s="92"/>
      <c r="CH28" s="92"/>
      <c r="CI28" s="92"/>
      <c r="CJ28" s="92"/>
      <c r="CK28" s="92"/>
      <c r="CL28" s="92"/>
      <c r="CM28" s="92"/>
    </row>
    <row r="29" spans="7:91" ht="9.75" customHeight="1" hidden="1" thickBot="1">
      <c r="G29" s="84"/>
      <c r="H29" s="85"/>
      <c r="I29" s="86"/>
      <c r="J29" s="86"/>
      <c r="K29" s="86"/>
      <c r="L29" s="86"/>
      <c r="M29" s="86"/>
      <c r="N29" s="86"/>
      <c r="O29" s="86"/>
      <c r="P29" s="86"/>
      <c r="Q29" s="87"/>
      <c r="R29" s="87"/>
      <c r="S29" s="87"/>
      <c r="T29" s="87"/>
      <c r="U29" s="87"/>
      <c r="V29" s="87"/>
      <c r="W29" s="88"/>
      <c r="X29" s="6"/>
      <c r="Y29" s="5"/>
      <c r="AF29" s="9"/>
      <c r="BD29" s="89" t="s">
        <v>143</v>
      </c>
      <c r="BE29" s="117">
        <v>23</v>
      </c>
      <c r="CF29" s="92"/>
      <c r="CG29" s="92"/>
      <c r="CH29" s="92"/>
      <c r="CI29" s="92"/>
      <c r="CJ29" s="92"/>
      <c r="CK29" s="92"/>
      <c r="CL29" s="92"/>
      <c r="CM29" s="92"/>
    </row>
    <row r="30" spans="7:91" ht="9.75" customHeight="1" hidden="1" thickBot="1">
      <c r="G30" s="84"/>
      <c r="H30" s="85"/>
      <c r="I30" s="86"/>
      <c r="J30" s="86"/>
      <c r="K30" s="86"/>
      <c r="L30" s="86"/>
      <c r="M30" s="86"/>
      <c r="N30" s="86"/>
      <c r="O30" s="86"/>
      <c r="P30" s="86"/>
      <c r="Q30" s="87"/>
      <c r="R30" s="87"/>
      <c r="S30" s="87"/>
      <c r="T30" s="87"/>
      <c r="U30" s="87"/>
      <c r="V30" s="87"/>
      <c r="W30" s="88"/>
      <c r="X30" s="6"/>
      <c r="Y30" s="5"/>
      <c r="AF30" s="9"/>
      <c r="BD30" s="89" t="s">
        <v>143</v>
      </c>
      <c r="BE30" s="117">
        <v>24</v>
      </c>
      <c r="CF30" s="92"/>
      <c r="CG30" s="92"/>
      <c r="CH30" s="92"/>
      <c r="CI30" s="92"/>
      <c r="CJ30" s="92"/>
      <c r="CK30" s="92"/>
      <c r="CL30" s="92"/>
      <c r="CM30" s="92"/>
    </row>
    <row r="31" spans="7:91" ht="9.75" customHeight="1" hidden="1" thickBot="1">
      <c r="G31" s="84"/>
      <c r="H31" s="85"/>
      <c r="I31" s="86"/>
      <c r="J31" s="86"/>
      <c r="K31" s="86"/>
      <c r="L31" s="86"/>
      <c r="M31" s="86"/>
      <c r="N31" s="86"/>
      <c r="O31" s="86"/>
      <c r="P31" s="86"/>
      <c r="Q31" s="87"/>
      <c r="R31" s="87"/>
      <c r="S31" s="87"/>
      <c r="T31" s="87"/>
      <c r="U31" s="87"/>
      <c r="V31" s="87"/>
      <c r="W31" s="88"/>
      <c r="X31" s="6"/>
      <c r="Y31" s="5"/>
      <c r="AF31" s="9"/>
      <c r="BD31" s="89" t="s">
        <v>329</v>
      </c>
      <c r="BE31" s="90">
        <v>1</v>
      </c>
      <c r="CF31" s="92"/>
      <c r="CG31" s="92"/>
      <c r="CH31" s="92"/>
      <c r="CI31" s="92"/>
      <c r="CJ31" s="92"/>
      <c r="CK31" s="92"/>
      <c r="CL31" s="92"/>
      <c r="CM31" s="92"/>
    </row>
    <row r="32" spans="7:91" ht="9.75" customHeight="1" hidden="1" thickBot="1">
      <c r="G32" s="84"/>
      <c r="H32" s="85"/>
      <c r="I32" s="86"/>
      <c r="J32" s="86"/>
      <c r="K32" s="86"/>
      <c r="L32" s="86"/>
      <c r="M32" s="86"/>
      <c r="N32" s="86"/>
      <c r="O32" s="86"/>
      <c r="P32" s="86"/>
      <c r="Q32" s="87"/>
      <c r="R32" s="87"/>
      <c r="S32" s="87"/>
      <c r="T32" s="87"/>
      <c r="U32" s="87"/>
      <c r="V32" s="87"/>
      <c r="W32" s="88"/>
      <c r="X32" s="6"/>
      <c r="Y32" s="5"/>
      <c r="AF32" s="9"/>
      <c r="BD32" s="89" t="s">
        <v>329</v>
      </c>
      <c r="BE32" s="90">
        <v>2</v>
      </c>
      <c r="CF32" s="92"/>
      <c r="CG32" s="92"/>
      <c r="CH32" s="92"/>
      <c r="CI32" s="92"/>
      <c r="CJ32" s="92"/>
      <c r="CK32" s="92"/>
      <c r="CL32" s="92"/>
      <c r="CM32" s="92"/>
    </row>
    <row r="33" spans="7:91" ht="9.75" customHeight="1" hidden="1" thickBot="1">
      <c r="G33" s="84"/>
      <c r="H33" s="85"/>
      <c r="I33" s="86"/>
      <c r="J33" s="86"/>
      <c r="K33" s="86"/>
      <c r="L33" s="86"/>
      <c r="M33" s="86"/>
      <c r="N33" s="86"/>
      <c r="O33" s="86"/>
      <c r="P33" s="86"/>
      <c r="Q33" s="87"/>
      <c r="R33" s="87"/>
      <c r="S33" s="87"/>
      <c r="T33" s="87"/>
      <c r="U33" s="87"/>
      <c r="V33" s="87"/>
      <c r="W33" s="88"/>
      <c r="X33" s="6"/>
      <c r="Y33" s="5"/>
      <c r="AF33" s="9"/>
      <c r="BD33" s="89" t="s">
        <v>329</v>
      </c>
      <c r="BE33" s="90">
        <v>3</v>
      </c>
      <c r="CF33" s="92"/>
      <c r="CG33" s="92"/>
      <c r="CH33" s="92"/>
      <c r="CI33" s="92"/>
      <c r="CJ33" s="92"/>
      <c r="CK33" s="92"/>
      <c r="CL33" s="92"/>
      <c r="CM33" s="92"/>
    </row>
    <row r="34" spans="7:91" ht="40.5" customHeight="1" hidden="1" thickBot="1">
      <c r="G34" s="402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4"/>
      <c r="X34" s="6"/>
      <c r="Y34" s="5"/>
      <c r="AF34" s="9"/>
      <c r="AW34" s="2" t="s">
        <v>116</v>
      </c>
      <c r="AY34" s="2">
        <v>6</v>
      </c>
      <c r="BD34" s="75" t="s">
        <v>328</v>
      </c>
      <c r="BE34" s="91">
        <v>1</v>
      </c>
      <c r="CF34" s="92"/>
      <c r="CG34" s="92"/>
      <c r="CH34" s="92"/>
      <c r="CI34" s="92"/>
      <c r="CJ34" s="92"/>
      <c r="CK34" s="92"/>
      <c r="CL34" s="92"/>
      <c r="CM34" s="92"/>
    </row>
    <row r="35" spans="7:91" ht="53.25" customHeight="1">
      <c r="G35" s="434">
        <f>IF(Q8="СКЗ",BP190,IF(Q8="КМО",BP191,""))</f>
      </c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6"/>
      <c r="X35" s="6"/>
      <c r="Y35" s="5"/>
      <c r="Z35" s="16"/>
      <c r="AW35" s="2" t="s">
        <v>115</v>
      </c>
      <c r="AY35" s="2">
        <v>7</v>
      </c>
      <c r="BD35" s="75" t="s">
        <v>328</v>
      </c>
      <c r="BE35" s="91">
        <v>2</v>
      </c>
      <c r="CF35" s="92"/>
      <c r="CG35" s="92"/>
      <c r="CH35" s="92"/>
      <c r="CI35" s="92"/>
      <c r="CJ35" s="214"/>
      <c r="CK35" s="92"/>
      <c r="CL35" s="92"/>
      <c r="CM35" s="92"/>
    </row>
    <row r="36" spans="7:91" ht="28.5" customHeight="1" thickBot="1">
      <c r="G36" s="452" t="str">
        <f>IF(Q39&gt;1,AN44," ")</f>
        <v> </v>
      </c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4"/>
      <c r="X36" s="6"/>
      <c r="Y36" s="5"/>
      <c r="Z36" s="16"/>
      <c r="AF36" s="9"/>
      <c r="AG36" s="8" t="s">
        <v>32</v>
      </c>
      <c r="AW36" s="2" t="s">
        <v>117</v>
      </c>
      <c r="AY36" s="2">
        <v>8</v>
      </c>
      <c r="BD36" s="75" t="s">
        <v>328</v>
      </c>
      <c r="BE36" s="91">
        <v>3</v>
      </c>
      <c r="CF36" s="92"/>
      <c r="CG36" s="92"/>
      <c r="CH36" s="224"/>
      <c r="CI36" s="92"/>
      <c r="CJ36" s="214"/>
      <c r="CK36" s="92"/>
      <c r="CL36" s="92"/>
      <c r="CM36" s="92"/>
    </row>
    <row r="37" spans="7:57" ht="37.5" customHeight="1" thickBot="1">
      <c r="G37" s="448" t="s">
        <v>13</v>
      </c>
      <c r="H37" s="449"/>
      <c r="I37" s="405" t="s">
        <v>312</v>
      </c>
      <c r="J37" s="406"/>
      <c r="K37" s="406"/>
      <c r="L37" s="406"/>
      <c r="M37" s="406"/>
      <c r="N37" s="406"/>
      <c r="O37" s="406"/>
      <c r="P37" s="406"/>
      <c r="Q37" s="407" t="str">
        <f>IF(ISERR(CHOOSE($AG$6,AG1,AG2,AG3,AG4)),"",CHOOSE($AG$6,AG1,AG2,AG3,AG4))</f>
        <v>У2</v>
      </c>
      <c r="R37" s="408"/>
      <c r="S37" s="408"/>
      <c r="T37" s="408"/>
      <c r="U37" s="408"/>
      <c r="V37" s="408"/>
      <c r="W37" s="409"/>
      <c r="AA37" s="3"/>
      <c r="AB37" s="3"/>
      <c r="AC37" s="9"/>
      <c r="AD37" s="9" t="b">
        <v>1</v>
      </c>
      <c r="AF37" s="9"/>
      <c r="AG37" s="8" t="s">
        <v>30</v>
      </c>
      <c r="BD37" s="89"/>
      <c r="BE37" s="90"/>
    </row>
    <row r="38" spans="7:57" ht="18" customHeight="1" thickBot="1">
      <c r="G38" s="414" t="s">
        <v>14</v>
      </c>
      <c r="H38" s="415"/>
      <c r="I38" s="410" t="s">
        <v>293</v>
      </c>
      <c r="J38" s="411"/>
      <c r="K38" s="411"/>
      <c r="L38" s="411"/>
      <c r="M38" s="411"/>
      <c r="N38" s="411"/>
      <c r="O38" s="411"/>
      <c r="P38" s="411"/>
      <c r="Q38" s="521" t="s">
        <v>141</v>
      </c>
      <c r="R38" s="522"/>
      <c r="S38" s="522"/>
      <c r="T38" s="522"/>
      <c r="U38" s="522"/>
      <c r="V38" s="522"/>
      <c r="W38" s="523"/>
      <c r="AD38" s="8" t="b">
        <v>0</v>
      </c>
      <c r="AF38" s="9"/>
      <c r="AG38" s="8" t="s">
        <v>33</v>
      </c>
      <c r="AN38" s="81" t="str">
        <f>IF(ISNUMBER(FIND("24 В",Q40)),"24",AN39)</f>
        <v>24</v>
      </c>
      <c r="BD38" s="89"/>
      <c r="BE38" s="90"/>
    </row>
    <row r="39" spans="7:57" ht="18" customHeight="1" thickBot="1">
      <c r="G39" s="414" t="s">
        <v>15</v>
      </c>
      <c r="H39" s="415"/>
      <c r="I39" s="410" t="s">
        <v>294</v>
      </c>
      <c r="J39" s="411"/>
      <c r="K39" s="411"/>
      <c r="L39" s="411"/>
      <c r="M39" s="411"/>
      <c r="N39" s="411"/>
      <c r="O39" s="411"/>
      <c r="P39" s="411"/>
      <c r="Q39" s="416">
        <v>1</v>
      </c>
      <c r="R39" s="417"/>
      <c r="S39" s="417"/>
      <c r="T39" s="417"/>
      <c r="U39" s="417"/>
      <c r="V39" s="417"/>
      <c r="W39" s="418"/>
      <c r="AF39" s="9"/>
      <c r="AN39" s="81" t="str">
        <f>IF(ISNUMBER(FIND("48 В",Q40)),"48","96")</f>
        <v>96</v>
      </c>
      <c r="BD39" s="89"/>
      <c r="BE39" s="90"/>
    </row>
    <row r="40" spans="7:57" ht="18" customHeight="1" thickBot="1">
      <c r="G40" s="414" t="s">
        <v>16</v>
      </c>
      <c r="H40" s="415"/>
      <c r="I40" s="410" t="s">
        <v>295</v>
      </c>
      <c r="J40" s="411"/>
      <c r="K40" s="411"/>
      <c r="L40" s="411"/>
      <c r="M40" s="411"/>
      <c r="N40" s="411"/>
      <c r="O40" s="411"/>
      <c r="P40" s="411"/>
      <c r="Q40" s="503" t="s">
        <v>367</v>
      </c>
      <c r="R40" s="504"/>
      <c r="S40" s="504"/>
      <c r="T40" s="504"/>
      <c r="U40" s="504"/>
      <c r="V40" s="504"/>
      <c r="W40" s="505"/>
      <c r="AB40" s="8">
        <v>2</v>
      </c>
      <c r="AD40" s="8">
        <f>IF(AD38,CONCATENATE("-М",Q70,"(",Q71,")"),"")</f>
      </c>
      <c r="AF40" s="9"/>
      <c r="BD40" s="75"/>
      <c r="BE40" s="91"/>
    </row>
    <row r="41" spans="7:57" ht="17.25" customHeight="1" thickBot="1">
      <c r="G41" s="500" t="str">
        <f>VLOOKUP(CG353,$CG$356:$CH$384,2,0)</f>
        <v>* НГК-ИПКЗ-Евро (каналы) построены на базе модулей силовых НГК-БП-Евро-0,2(24)</v>
      </c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501"/>
      <c r="S41" s="501"/>
      <c r="T41" s="501"/>
      <c r="U41" s="501"/>
      <c r="V41" s="501"/>
      <c r="W41" s="502"/>
      <c r="AB41" s="8"/>
      <c r="AF41" s="9"/>
      <c r="BD41" s="75"/>
      <c r="BE41" s="91"/>
    </row>
    <row r="42" spans="7:57" ht="18" customHeight="1" thickBot="1">
      <c r="G42" s="414" t="s">
        <v>125</v>
      </c>
      <c r="H42" s="415"/>
      <c r="I42" s="410" t="s">
        <v>4</v>
      </c>
      <c r="J42" s="411"/>
      <c r="K42" s="411"/>
      <c r="L42" s="411"/>
      <c r="M42" s="411"/>
      <c r="N42" s="411"/>
      <c r="O42" s="411"/>
      <c r="P42" s="411"/>
      <c r="Q42" s="362"/>
      <c r="R42" s="363"/>
      <c r="S42" s="363"/>
      <c r="T42" s="363"/>
      <c r="U42" s="363"/>
      <c r="V42" s="363"/>
      <c r="W42" s="364"/>
      <c r="AF42" s="9"/>
      <c r="BD42" s="75"/>
      <c r="BE42" s="91"/>
    </row>
    <row r="43" spans="7:32" ht="25.5" customHeight="1" thickBot="1">
      <c r="G43" s="534" t="s">
        <v>126</v>
      </c>
      <c r="H43" s="535"/>
      <c r="I43" s="380" t="s">
        <v>118</v>
      </c>
      <c r="J43" s="381"/>
      <c r="K43" s="381"/>
      <c r="L43" s="381"/>
      <c r="M43" s="381"/>
      <c r="N43" s="381"/>
      <c r="O43" s="381"/>
      <c r="P43" s="381"/>
      <c r="Q43" s="368"/>
      <c r="R43" s="369"/>
      <c r="S43" s="369"/>
      <c r="T43" s="369"/>
      <c r="U43" s="369"/>
      <c r="V43" s="369"/>
      <c r="W43" s="370"/>
      <c r="Y43" s="8" t="b">
        <v>0</v>
      </c>
      <c r="AF43" s="9"/>
    </row>
    <row r="44" spans="1:40" ht="21" customHeight="1">
      <c r="A44" s="589" t="s">
        <v>50</v>
      </c>
      <c r="B44" s="568"/>
      <c r="C44" s="569"/>
      <c r="D44" s="568"/>
      <c r="E44" s="569"/>
      <c r="F44" s="553"/>
      <c r="G44" s="536"/>
      <c r="H44" s="537"/>
      <c r="I44" s="430"/>
      <c r="J44" s="431"/>
      <c r="K44" s="431"/>
      <c r="L44" s="431"/>
      <c r="M44" s="431"/>
      <c r="N44" s="431"/>
      <c r="O44" s="431"/>
      <c r="P44" s="431"/>
      <c r="Q44" s="371"/>
      <c r="R44" s="372"/>
      <c r="S44" s="372"/>
      <c r="T44" s="372"/>
      <c r="U44" s="372"/>
      <c r="V44" s="372"/>
      <c r="W44" s="373"/>
      <c r="AF44" s="9"/>
      <c r="AN44" s="154" t="s">
        <v>357</v>
      </c>
    </row>
    <row r="45" spans="1:32" ht="11.25" customHeight="1" thickBot="1">
      <c r="A45" s="590"/>
      <c r="B45" s="572"/>
      <c r="C45" s="573"/>
      <c r="D45" s="572"/>
      <c r="E45" s="573"/>
      <c r="F45" s="554"/>
      <c r="G45" s="557" t="s">
        <v>127</v>
      </c>
      <c r="H45" s="558"/>
      <c r="I45" s="508" t="s">
        <v>119</v>
      </c>
      <c r="J45" s="509"/>
      <c r="K45" s="509"/>
      <c r="L45" s="509"/>
      <c r="M45" s="509"/>
      <c r="N45" s="509"/>
      <c r="O45" s="509"/>
      <c r="P45" s="509"/>
      <c r="Q45" s="420"/>
      <c r="R45" s="421"/>
      <c r="S45" s="421"/>
      <c r="T45" s="421"/>
      <c r="U45" s="421"/>
      <c r="V45" s="421"/>
      <c r="W45" s="422"/>
      <c r="Y45" s="8" t="b">
        <v>0</v>
      </c>
      <c r="AF45" s="9"/>
    </row>
    <row r="46" spans="1:23" ht="36.75" customHeight="1">
      <c r="A46" s="590"/>
      <c r="B46" s="568"/>
      <c r="C46" s="569"/>
      <c r="D46" s="568"/>
      <c r="E46" s="569"/>
      <c r="F46" s="553"/>
      <c r="G46" s="536"/>
      <c r="H46" s="537"/>
      <c r="I46" s="430"/>
      <c r="J46" s="431"/>
      <c r="K46" s="431"/>
      <c r="L46" s="431"/>
      <c r="M46" s="431"/>
      <c r="N46" s="431"/>
      <c r="O46" s="431"/>
      <c r="P46" s="431"/>
      <c r="Q46" s="423"/>
      <c r="R46" s="424"/>
      <c r="S46" s="424"/>
      <c r="T46" s="424"/>
      <c r="U46" s="424"/>
      <c r="V46" s="424"/>
      <c r="W46" s="425"/>
    </row>
    <row r="47" spans="1:32" ht="4.5" customHeight="1" thickBot="1">
      <c r="A47" s="590"/>
      <c r="B47" s="572"/>
      <c r="C47" s="573"/>
      <c r="D47" s="572"/>
      <c r="E47" s="573"/>
      <c r="F47" s="554"/>
      <c r="G47" s="557" t="s">
        <v>128</v>
      </c>
      <c r="H47" s="558"/>
      <c r="I47" s="508" t="s">
        <v>135</v>
      </c>
      <c r="J47" s="509"/>
      <c r="K47" s="509"/>
      <c r="L47" s="509"/>
      <c r="M47" s="509"/>
      <c r="N47" s="509"/>
      <c r="O47" s="509"/>
      <c r="P47" s="511"/>
      <c r="Q47" s="365"/>
      <c r="R47" s="366"/>
      <c r="S47" s="366"/>
      <c r="T47" s="366"/>
      <c r="U47" s="366"/>
      <c r="V47" s="366"/>
      <c r="W47" s="367"/>
      <c r="AF47" s="9"/>
    </row>
    <row r="48" spans="1:32" ht="56.25" customHeight="1" thickBot="1">
      <c r="A48" s="590"/>
      <c r="B48" s="574"/>
      <c r="C48" s="575"/>
      <c r="D48" s="574"/>
      <c r="E48" s="575"/>
      <c r="F48" s="61"/>
      <c r="G48" s="534"/>
      <c r="H48" s="535"/>
      <c r="I48" s="380"/>
      <c r="J48" s="381"/>
      <c r="K48" s="381"/>
      <c r="L48" s="381"/>
      <c r="M48" s="381"/>
      <c r="N48" s="381"/>
      <c r="O48" s="381"/>
      <c r="P48" s="512"/>
      <c r="Q48" s="368"/>
      <c r="R48" s="369"/>
      <c r="S48" s="369"/>
      <c r="T48" s="369"/>
      <c r="U48" s="369"/>
      <c r="V48" s="369"/>
      <c r="W48" s="370"/>
      <c r="Y48" s="8" t="b">
        <v>0</v>
      </c>
      <c r="AF48" s="9"/>
    </row>
    <row r="49" spans="1:32" ht="15" customHeight="1">
      <c r="A49" s="590"/>
      <c r="B49" s="568"/>
      <c r="C49" s="569"/>
      <c r="D49" s="568"/>
      <c r="E49" s="569"/>
      <c r="F49" s="553"/>
      <c r="G49" s="536"/>
      <c r="H49" s="537"/>
      <c r="I49" s="430"/>
      <c r="J49" s="431"/>
      <c r="K49" s="431"/>
      <c r="L49" s="431"/>
      <c r="M49" s="431"/>
      <c r="N49" s="431"/>
      <c r="O49" s="431"/>
      <c r="P49" s="513"/>
      <c r="Q49" s="371"/>
      <c r="R49" s="372"/>
      <c r="S49" s="372"/>
      <c r="T49" s="372"/>
      <c r="U49" s="372"/>
      <c r="V49" s="372"/>
      <c r="W49" s="373"/>
      <c r="AF49" s="9"/>
    </row>
    <row r="50" spans="1:38" ht="4.5" customHeight="1">
      <c r="A50" s="590"/>
      <c r="B50" s="570"/>
      <c r="C50" s="571"/>
      <c r="D50" s="570"/>
      <c r="E50" s="571"/>
      <c r="F50" s="559"/>
      <c r="G50" s="557" t="s">
        <v>139</v>
      </c>
      <c r="H50" s="558"/>
      <c r="I50" s="442" t="s">
        <v>342</v>
      </c>
      <c r="J50" s="443"/>
      <c r="K50" s="443"/>
      <c r="L50" s="443"/>
      <c r="M50" s="443"/>
      <c r="N50" s="443"/>
      <c r="O50" s="443"/>
      <c r="P50" s="443"/>
      <c r="Q50" s="365"/>
      <c r="R50" s="366"/>
      <c r="S50" s="366"/>
      <c r="T50" s="366"/>
      <c r="U50" s="366"/>
      <c r="V50" s="366"/>
      <c r="W50" s="367"/>
      <c r="Z50" s="15"/>
      <c r="AA50" s="15"/>
      <c r="AB50" s="15"/>
      <c r="AC50" s="16"/>
      <c r="AD50" s="16"/>
      <c r="AE50" s="16"/>
      <c r="AF50" s="9"/>
      <c r="AG50" s="16"/>
      <c r="AH50" s="16"/>
      <c r="AI50" s="16"/>
      <c r="AJ50" s="16"/>
      <c r="AK50" s="16"/>
      <c r="AL50" s="16"/>
    </row>
    <row r="51" spans="1:38" ht="13.5" customHeight="1">
      <c r="A51" s="590"/>
      <c r="B51" s="570"/>
      <c r="C51" s="571"/>
      <c r="D51" s="570"/>
      <c r="E51" s="571"/>
      <c r="F51" s="559"/>
      <c r="G51" s="536"/>
      <c r="H51" s="537"/>
      <c r="I51" s="444"/>
      <c r="J51" s="445"/>
      <c r="K51" s="445"/>
      <c r="L51" s="445"/>
      <c r="M51" s="445"/>
      <c r="N51" s="445"/>
      <c r="O51" s="445"/>
      <c r="P51" s="445"/>
      <c r="Q51" s="371"/>
      <c r="R51" s="372"/>
      <c r="S51" s="372"/>
      <c r="T51" s="372"/>
      <c r="U51" s="372"/>
      <c r="V51" s="372"/>
      <c r="W51" s="373"/>
      <c r="Y51" s="8" t="b">
        <v>0</v>
      </c>
      <c r="Z51" s="15"/>
      <c r="AA51" s="15"/>
      <c r="AB51" s="15"/>
      <c r="AC51" s="16"/>
      <c r="AD51" s="16"/>
      <c r="AE51" s="16"/>
      <c r="AF51" s="9"/>
      <c r="AG51" s="16"/>
      <c r="AH51" s="16"/>
      <c r="AI51" s="16"/>
      <c r="AJ51" s="16"/>
      <c r="AK51" s="16"/>
      <c r="AL51" s="16"/>
    </row>
    <row r="52" spans="1:38" ht="21" customHeight="1" thickBot="1">
      <c r="A52" s="591"/>
      <c r="B52" s="572"/>
      <c r="C52" s="573"/>
      <c r="D52" s="572"/>
      <c r="E52" s="573"/>
      <c r="F52" s="554"/>
      <c r="G52" s="336" t="s">
        <v>140</v>
      </c>
      <c r="H52" s="337"/>
      <c r="I52" s="446" t="s">
        <v>160</v>
      </c>
      <c r="J52" s="447"/>
      <c r="K52" s="447"/>
      <c r="L52" s="447"/>
      <c r="M52" s="447"/>
      <c r="N52" s="432" t="s">
        <v>236</v>
      </c>
      <c r="O52" s="432"/>
      <c r="P52" s="433"/>
      <c r="Q52" s="439" t="s">
        <v>254</v>
      </c>
      <c r="R52" s="440"/>
      <c r="S52" s="440"/>
      <c r="T52" s="440"/>
      <c r="U52" s="440"/>
      <c r="V52" s="440"/>
      <c r="W52" s="441"/>
      <c r="Z52" s="15"/>
      <c r="AA52" s="15"/>
      <c r="AB52" s="15"/>
      <c r="AC52" s="16"/>
      <c r="AD52" s="16"/>
      <c r="AE52" s="16"/>
      <c r="AF52" s="9"/>
      <c r="AG52" s="16"/>
      <c r="AH52" s="16"/>
      <c r="AI52" s="16"/>
      <c r="AJ52" s="16"/>
      <c r="AK52" s="16"/>
      <c r="AL52" s="16"/>
    </row>
    <row r="53" spans="1:38" ht="15" customHeight="1" thickBot="1">
      <c r="A53" s="642" t="s">
        <v>366</v>
      </c>
      <c r="B53" s="23"/>
      <c r="C53" s="564" t="s">
        <v>53</v>
      </c>
      <c r="D53" s="563"/>
      <c r="E53" s="598"/>
      <c r="F53" s="599"/>
      <c r="G53" s="414" t="s">
        <v>202</v>
      </c>
      <c r="H53" s="415"/>
      <c r="I53" s="410" t="s">
        <v>267</v>
      </c>
      <c r="J53" s="411"/>
      <c r="K53" s="411"/>
      <c r="L53" s="411"/>
      <c r="M53" s="411"/>
      <c r="N53" s="411"/>
      <c r="O53" s="411"/>
      <c r="P53" s="411"/>
      <c r="Q53" s="362"/>
      <c r="R53" s="363"/>
      <c r="S53" s="363"/>
      <c r="T53" s="363"/>
      <c r="U53" s="363"/>
      <c r="V53" s="363"/>
      <c r="W53" s="364"/>
      <c r="Z53" s="15"/>
      <c r="AA53" s="15"/>
      <c r="AB53" s="15"/>
      <c r="AC53" s="16"/>
      <c r="AD53" s="16"/>
      <c r="AE53" s="16"/>
      <c r="AF53" s="9"/>
      <c r="AG53" s="16"/>
      <c r="AH53" s="16"/>
      <c r="AI53" s="16"/>
      <c r="AJ53" s="16"/>
      <c r="AK53" s="16"/>
      <c r="AL53" s="16"/>
    </row>
    <row r="54" spans="1:38" ht="26.25" customHeight="1">
      <c r="A54" s="643"/>
      <c r="B54" s="23"/>
      <c r="C54" s="564"/>
      <c r="D54" s="565"/>
      <c r="E54" s="600"/>
      <c r="F54" s="601"/>
      <c r="G54" s="560" t="s">
        <v>12</v>
      </c>
      <c r="H54" s="561"/>
      <c r="I54" s="380" t="s">
        <v>48</v>
      </c>
      <c r="J54" s="381"/>
      <c r="K54" s="381"/>
      <c r="L54" s="381"/>
      <c r="M54" s="381"/>
      <c r="N54" s="381"/>
      <c r="O54" s="381"/>
      <c r="P54" s="381"/>
      <c r="Q54" s="377"/>
      <c r="R54" s="378"/>
      <c r="S54" s="378"/>
      <c r="T54" s="378"/>
      <c r="U54" s="378"/>
      <c r="V54" s="378"/>
      <c r="W54" s="379"/>
      <c r="Z54" s="15"/>
      <c r="AA54" s="381"/>
      <c r="AB54" s="381"/>
      <c r="AC54" s="381"/>
      <c r="AD54" s="381"/>
      <c r="AE54" s="369"/>
      <c r="AF54" s="369"/>
      <c r="AG54" s="369"/>
      <c r="AH54" s="369"/>
      <c r="AI54" s="369"/>
      <c r="AJ54" s="369"/>
      <c r="AK54" s="369"/>
      <c r="AL54" s="16"/>
    </row>
    <row r="55" spans="1:38" ht="15" customHeight="1">
      <c r="A55" s="643"/>
      <c r="B55" s="23"/>
      <c r="C55" s="564"/>
      <c r="D55" s="565"/>
      <c r="E55" s="600"/>
      <c r="F55" s="601"/>
      <c r="G55" s="437" t="s">
        <v>17</v>
      </c>
      <c r="H55" s="438"/>
      <c r="I55" s="545" t="s">
        <v>49</v>
      </c>
      <c r="J55" s="546"/>
      <c r="K55" s="546"/>
      <c r="L55" s="546"/>
      <c r="M55" s="546"/>
      <c r="N55" s="546"/>
      <c r="O55" s="546"/>
      <c r="P55" s="546"/>
      <c r="Q55" s="547" t="s">
        <v>363</v>
      </c>
      <c r="R55" s="548"/>
      <c r="S55" s="548"/>
      <c r="T55" s="548"/>
      <c r="U55" s="548"/>
      <c r="V55" s="548"/>
      <c r="W55" s="549"/>
      <c r="Z55" s="15"/>
      <c r="AA55" s="21"/>
      <c r="AB55" s="21"/>
      <c r="AC55" s="21"/>
      <c r="AD55" s="21"/>
      <c r="AE55" s="22"/>
      <c r="AF55" s="22"/>
      <c r="AG55" s="22"/>
      <c r="AH55" s="22"/>
      <c r="AI55" s="22"/>
      <c r="AJ55" s="22"/>
      <c r="AK55" s="22"/>
      <c r="AL55" s="16"/>
    </row>
    <row r="56" spans="1:38" ht="15" customHeight="1" thickBot="1">
      <c r="A56" s="643"/>
      <c r="B56" s="23"/>
      <c r="C56" s="566"/>
      <c r="D56" s="567"/>
      <c r="E56" s="602"/>
      <c r="F56" s="603"/>
      <c r="G56" s="437" t="s">
        <v>18</v>
      </c>
      <c r="H56" s="438"/>
      <c r="I56" s="524" t="s">
        <v>28</v>
      </c>
      <c r="J56" s="524"/>
      <c r="K56" s="524"/>
      <c r="L56" s="524"/>
      <c r="M56" s="524"/>
      <c r="N56" s="524"/>
      <c r="O56" s="524"/>
      <c r="P56" s="524"/>
      <c r="Q56" s="550" t="s">
        <v>5</v>
      </c>
      <c r="R56" s="551"/>
      <c r="S56" s="551"/>
      <c r="T56" s="551"/>
      <c r="U56" s="551"/>
      <c r="V56" s="551"/>
      <c r="W56" s="552"/>
      <c r="Z56" s="15"/>
      <c r="AA56" s="15"/>
      <c r="AB56" s="15"/>
      <c r="AC56" s="16"/>
      <c r="AD56" s="16"/>
      <c r="AE56" s="16"/>
      <c r="AF56" s="9"/>
      <c r="AG56" s="16"/>
      <c r="AH56" s="16"/>
      <c r="AI56" s="16"/>
      <c r="AJ56" s="16"/>
      <c r="AK56" s="16"/>
      <c r="AL56" s="16"/>
    </row>
    <row r="57" spans="1:38" ht="14.25" customHeight="1" thickBot="1">
      <c r="A57" s="643"/>
      <c r="B57" s="23"/>
      <c r="C57" s="562" t="s">
        <v>52</v>
      </c>
      <c r="D57" s="563"/>
      <c r="E57" s="592"/>
      <c r="F57" s="593"/>
      <c r="G57" s="525" t="str">
        <f>IF(Q56="Fibre optic (ВОЛС)",BB6,IF(Q56="RS-485 (2-х проводный)",BB7,IF(Q56="GSM",BB8,"")))</f>
        <v>Дальность линии связи до 1 км </v>
      </c>
      <c r="H57" s="526"/>
      <c r="I57" s="526"/>
      <c r="J57" s="526"/>
      <c r="K57" s="526"/>
      <c r="L57" s="526"/>
      <c r="M57" s="526"/>
      <c r="N57" s="526"/>
      <c r="O57" s="526"/>
      <c r="P57" s="526"/>
      <c r="Q57" s="526"/>
      <c r="R57" s="526"/>
      <c r="S57" s="526"/>
      <c r="T57" s="526"/>
      <c r="U57" s="526"/>
      <c r="V57" s="526"/>
      <c r="W57" s="527"/>
      <c r="Z57" s="15"/>
      <c r="AA57" s="15"/>
      <c r="AB57" s="15"/>
      <c r="AC57" s="16"/>
      <c r="AD57" s="16"/>
      <c r="AE57" s="16"/>
      <c r="AF57" s="9"/>
      <c r="AG57" s="16"/>
      <c r="AH57" s="16"/>
      <c r="AI57" s="16"/>
      <c r="AJ57" s="16"/>
      <c r="AK57" s="16"/>
      <c r="AL57" s="16"/>
    </row>
    <row r="58" spans="1:32" ht="14.25" customHeight="1">
      <c r="A58" s="643"/>
      <c r="B58" s="23"/>
      <c r="C58" s="564"/>
      <c r="D58" s="565"/>
      <c r="E58" s="594"/>
      <c r="F58" s="595"/>
      <c r="G58" s="57"/>
      <c r="H58" s="57"/>
      <c r="I58" s="57"/>
      <c r="J58" s="57"/>
      <c r="K58" s="57"/>
      <c r="L58" s="165"/>
      <c r="M58" s="528" t="s">
        <v>104</v>
      </c>
      <c r="N58" s="529"/>
      <c r="O58" s="529"/>
      <c r="P58" s="529"/>
      <c r="Q58" s="529"/>
      <c r="R58" s="529"/>
      <c r="S58" s="529"/>
      <c r="T58" s="529"/>
      <c r="U58" s="529"/>
      <c r="V58" s="529"/>
      <c r="W58" s="530"/>
      <c r="AF58" s="9"/>
    </row>
    <row r="59" spans="1:32" ht="14.25" customHeight="1" thickBot="1">
      <c r="A59" s="643"/>
      <c r="B59" s="23"/>
      <c r="C59" s="564"/>
      <c r="D59" s="565"/>
      <c r="E59" s="594"/>
      <c r="F59" s="595"/>
      <c r="G59" s="58"/>
      <c r="H59" s="58"/>
      <c r="I59" s="58"/>
      <c r="J59" s="58"/>
      <c r="K59" s="58"/>
      <c r="L59" s="166"/>
      <c r="M59" s="531"/>
      <c r="N59" s="532"/>
      <c r="O59" s="532"/>
      <c r="P59" s="532"/>
      <c r="Q59" s="532"/>
      <c r="R59" s="532"/>
      <c r="S59" s="532"/>
      <c r="T59" s="532"/>
      <c r="U59" s="532"/>
      <c r="V59" s="532"/>
      <c r="W59" s="533"/>
      <c r="AF59" s="9"/>
    </row>
    <row r="60" spans="1:32" ht="14.25" customHeight="1">
      <c r="A60" s="643"/>
      <c r="B60" s="23"/>
      <c r="C60" s="564"/>
      <c r="D60" s="565"/>
      <c r="E60" s="594"/>
      <c r="F60" s="595"/>
      <c r="G60" s="58"/>
      <c r="H60" s="58"/>
      <c r="I60" s="58"/>
      <c r="J60" s="58"/>
      <c r="K60" s="58"/>
      <c r="L60" s="167"/>
      <c r="M60" s="461" t="s">
        <v>136</v>
      </c>
      <c r="N60" s="462"/>
      <c r="O60" s="462"/>
      <c r="P60" s="462"/>
      <c r="Q60" s="462"/>
      <c r="R60" s="462"/>
      <c r="S60" s="462"/>
      <c r="T60" s="462"/>
      <c r="U60" s="462"/>
      <c r="V60" s="462"/>
      <c r="W60" s="463"/>
      <c r="AF60" s="9"/>
    </row>
    <row r="61" spans="1:32" ht="14.25" customHeight="1" thickBot="1">
      <c r="A61" s="643"/>
      <c r="B61" s="23"/>
      <c r="C61" s="564"/>
      <c r="D61" s="565"/>
      <c r="E61" s="594"/>
      <c r="F61" s="595"/>
      <c r="G61" s="59"/>
      <c r="H61" s="59"/>
      <c r="I61" s="59"/>
      <c r="J61" s="60"/>
      <c r="K61" s="60"/>
      <c r="L61" s="168"/>
      <c r="M61" s="464"/>
      <c r="N61" s="465"/>
      <c r="O61" s="465"/>
      <c r="P61" s="465"/>
      <c r="Q61" s="465"/>
      <c r="R61" s="465"/>
      <c r="S61" s="465"/>
      <c r="T61" s="465"/>
      <c r="U61" s="465"/>
      <c r="V61" s="465"/>
      <c r="W61" s="466"/>
      <c r="AF61" s="9"/>
    </row>
    <row r="62" spans="1:32" ht="14.25" customHeight="1" thickBot="1">
      <c r="A62" s="643"/>
      <c r="B62" s="23"/>
      <c r="C62" s="564"/>
      <c r="D62" s="565"/>
      <c r="E62" s="594"/>
      <c r="F62" s="595"/>
      <c r="G62" s="24" t="s">
        <v>34</v>
      </c>
      <c r="H62" s="24" t="s">
        <v>38</v>
      </c>
      <c r="I62" s="24" t="s">
        <v>35</v>
      </c>
      <c r="J62" s="24" t="s">
        <v>39</v>
      </c>
      <c r="K62" s="24" t="s">
        <v>36</v>
      </c>
      <c r="L62" s="25" t="s">
        <v>37</v>
      </c>
      <c r="M62" s="467"/>
      <c r="N62" s="468"/>
      <c r="O62" s="468"/>
      <c r="P62" s="468"/>
      <c r="Q62" s="468"/>
      <c r="R62" s="468"/>
      <c r="S62" s="468"/>
      <c r="T62" s="468"/>
      <c r="U62" s="468"/>
      <c r="V62" s="468"/>
      <c r="W62" s="469"/>
      <c r="AF62" s="9"/>
    </row>
    <row r="63" spans="1:32" ht="14.25" customHeight="1" thickBot="1">
      <c r="A63" s="643"/>
      <c r="B63" s="23"/>
      <c r="C63" s="566"/>
      <c r="D63" s="567"/>
      <c r="E63" s="596"/>
      <c r="F63" s="597"/>
      <c r="G63" s="428"/>
      <c r="H63" s="429"/>
      <c r="I63" s="428"/>
      <c r="J63" s="429"/>
      <c r="K63" s="56"/>
      <c r="L63" s="163"/>
      <c r="M63" s="355" t="s">
        <v>136</v>
      </c>
      <c r="N63" s="356"/>
      <c r="O63" s="356"/>
      <c r="P63" s="356"/>
      <c r="Q63" s="470" t="s">
        <v>40</v>
      </c>
      <c r="R63" s="471"/>
      <c r="S63" s="472"/>
      <c r="T63" s="426" t="s">
        <v>35</v>
      </c>
      <c r="U63" s="427"/>
      <c r="V63" s="426" t="s">
        <v>41</v>
      </c>
      <c r="W63" s="427"/>
      <c r="AF63" s="9"/>
    </row>
    <row r="64" spans="1:32" ht="14.25" customHeight="1">
      <c r="A64" s="643"/>
      <c r="B64" s="23"/>
      <c r="C64" s="562" t="s">
        <v>51</v>
      </c>
      <c r="D64" s="563"/>
      <c r="E64" s="592"/>
      <c r="F64" s="593"/>
      <c r="G64" s="481"/>
      <c r="H64" s="482"/>
      <c r="I64" s="481"/>
      <c r="J64" s="482"/>
      <c r="K64" s="56"/>
      <c r="L64" s="163"/>
      <c r="M64" s="357"/>
      <c r="N64" s="358"/>
      <c r="O64" s="358"/>
      <c r="P64" s="358"/>
      <c r="Q64" s="483"/>
      <c r="R64" s="484"/>
      <c r="S64" s="485"/>
      <c r="T64" s="483">
        <v>1</v>
      </c>
      <c r="U64" s="485"/>
      <c r="V64" s="475">
        <v>3</v>
      </c>
      <c r="W64" s="476"/>
      <c r="AF64" s="9"/>
    </row>
    <row r="65" spans="1:32" ht="14.25" customHeight="1" thickBot="1">
      <c r="A65" s="643"/>
      <c r="B65" s="23"/>
      <c r="C65" s="564"/>
      <c r="D65" s="565"/>
      <c r="E65" s="594"/>
      <c r="F65" s="595"/>
      <c r="G65" s="481" t="s">
        <v>44</v>
      </c>
      <c r="H65" s="482"/>
      <c r="I65" s="481"/>
      <c r="J65" s="482"/>
      <c r="K65" s="56"/>
      <c r="L65" s="163"/>
      <c r="M65" s="359"/>
      <c r="N65" s="360"/>
      <c r="O65" s="360"/>
      <c r="P65" s="360"/>
      <c r="Q65" s="489"/>
      <c r="R65" s="490"/>
      <c r="S65" s="491"/>
      <c r="T65" s="489"/>
      <c r="U65" s="491"/>
      <c r="V65" s="477"/>
      <c r="W65" s="478"/>
      <c r="AF65" s="9"/>
    </row>
    <row r="66" spans="1:32" ht="14.25" customHeight="1">
      <c r="A66" s="643"/>
      <c r="B66" s="23"/>
      <c r="C66" s="564"/>
      <c r="D66" s="565"/>
      <c r="E66" s="594"/>
      <c r="F66" s="595"/>
      <c r="G66" s="481" t="s">
        <v>45</v>
      </c>
      <c r="H66" s="482"/>
      <c r="I66" s="481"/>
      <c r="J66" s="482"/>
      <c r="K66" s="56"/>
      <c r="L66" s="164"/>
      <c r="M66" s="492"/>
      <c r="N66" s="493"/>
      <c r="O66" s="493"/>
      <c r="P66" s="493"/>
      <c r="Q66" s="483" t="s">
        <v>137</v>
      </c>
      <c r="R66" s="484"/>
      <c r="S66" s="484"/>
      <c r="T66" s="484"/>
      <c r="U66" s="484"/>
      <c r="V66" s="484"/>
      <c r="W66" s="485"/>
      <c r="Z66" s="14"/>
      <c r="AF66" s="9"/>
    </row>
    <row r="67" spans="1:32" ht="14.25" customHeight="1">
      <c r="A67" s="643"/>
      <c r="B67" s="23"/>
      <c r="C67" s="564"/>
      <c r="D67" s="565"/>
      <c r="E67" s="594"/>
      <c r="F67" s="595"/>
      <c r="G67" s="351" t="s">
        <v>46</v>
      </c>
      <c r="H67" s="352"/>
      <c r="I67" s="481"/>
      <c r="J67" s="482"/>
      <c r="K67" s="56"/>
      <c r="L67" s="164"/>
      <c r="M67" s="494"/>
      <c r="N67" s="495"/>
      <c r="O67" s="495"/>
      <c r="P67" s="495"/>
      <c r="Q67" s="486"/>
      <c r="R67" s="487"/>
      <c r="S67" s="487"/>
      <c r="T67" s="487"/>
      <c r="U67" s="487"/>
      <c r="V67" s="487"/>
      <c r="W67" s="488"/>
      <c r="AF67" s="9"/>
    </row>
    <row r="68" spans="1:87" ht="14.25" customHeight="1" thickBot="1">
      <c r="A68" s="118"/>
      <c r="B68" s="23"/>
      <c r="C68" s="566"/>
      <c r="D68" s="567"/>
      <c r="E68" s="596"/>
      <c r="F68" s="597"/>
      <c r="G68" s="353" t="s">
        <v>47</v>
      </c>
      <c r="H68" s="354"/>
      <c r="I68" s="353"/>
      <c r="J68" s="354"/>
      <c r="K68" s="226"/>
      <c r="L68" s="227"/>
      <c r="M68" s="496"/>
      <c r="N68" s="497"/>
      <c r="O68" s="497"/>
      <c r="P68" s="497"/>
      <c r="Q68" s="489"/>
      <c r="R68" s="490"/>
      <c r="S68" s="490"/>
      <c r="T68" s="490"/>
      <c r="U68" s="490"/>
      <c r="V68" s="490"/>
      <c r="W68" s="491"/>
      <c r="AF68" s="9"/>
      <c r="CG68" s="121"/>
      <c r="CH68" s="121"/>
      <c r="CI68" s="121"/>
    </row>
    <row r="69" spans="7:87" ht="19.5" customHeight="1" thickBot="1">
      <c r="G69" s="555" t="s">
        <v>19</v>
      </c>
      <c r="H69" s="556"/>
      <c r="I69" s="538" t="s">
        <v>313</v>
      </c>
      <c r="J69" s="538"/>
      <c r="K69" s="538"/>
      <c r="L69" s="538"/>
      <c r="M69" s="539"/>
      <c r="N69" s="539"/>
      <c r="O69" s="539"/>
      <c r="P69" s="539"/>
      <c r="Q69" s="540"/>
      <c r="R69" s="540"/>
      <c r="S69" s="540"/>
      <c r="T69" s="540"/>
      <c r="U69" s="540"/>
      <c r="V69" s="540"/>
      <c r="W69" s="541"/>
      <c r="Y69" s="14"/>
      <c r="AF69" s="9"/>
      <c r="CF69" s="188" t="s">
        <v>285</v>
      </c>
      <c r="CG69" s="190"/>
      <c r="CH69" s="175"/>
      <c r="CI69" s="191"/>
    </row>
    <row r="70" spans="7:87" ht="14.25" customHeight="1" thickBot="1">
      <c r="G70" s="506" t="s">
        <v>6</v>
      </c>
      <c r="H70" s="507"/>
      <c r="I70" s="510" t="s">
        <v>355</v>
      </c>
      <c r="J70" s="510"/>
      <c r="K70" s="510"/>
      <c r="L70" s="510"/>
      <c r="M70" s="510"/>
      <c r="N70" s="510"/>
      <c r="O70" s="510"/>
      <c r="P70" s="510"/>
      <c r="Q70" s="542">
        <v>1</v>
      </c>
      <c r="R70" s="543"/>
      <c r="S70" s="543"/>
      <c r="T70" s="543"/>
      <c r="U70" s="543"/>
      <c r="V70" s="543"/>
      <c r="W70" s="544"/>
      <c r="AF70" s="9"/>
      <c r="CF70" s="189">
        <f>IF(Q70-10&lt;0,0,IF(Q70-10&gt;20,20,Q70-10))/100</f>
        <v>0</v>
      </c>
      <c r="CG70" s="190"/>
      <c r="CH70" s="175"/>
      <c r="CI70" s="191"/>
    </row>
    <row r="71" spans="7:87" ht="14.25" customHeight="1">
      <c r="G71" s="473" t="s">
        <v>7</v>
      </c>
      <c r="H71" s="474"/>
      <c r="I71" s="460" t="s">
        <v>10</v>
      </c>
      <c r="J71" s="460"/>
      <c r="K71" s="460"/>
      <c r="L71" s="460"/>
      <c r="M71" s="460"/>
      <c r="N71" s="460"/>
      <c r="O71" s="460"/>
      <c r="P71" s="460"/>
      <c r="Q71" s="458">
        <v>1</v>
      </c>
      <c r="R71" s="458"/>
      <c r="S71" s="458"/>
      <c r="T71" s="458"/>
      <c r="U71" s="458"/>
      <c r="V71" s="458"/>
      <c r="W71" s="459"/>
      <c r="AF71" s="9"/>
      <c r="CG71" s="148"/>
      <c r="CH71" s="175"/>
      <c r="CI71" s="191"/>
    </row>
    <row r="72" spans="7:32" ht="35.25" customHeight="1" thickBot="1">
      <c r="G72" s="498" t="s">
        <v>164</v>
      </c>
      <c r="H72" s="499"/>
      <c r="I72" s="516" t="s">
        <v>360</v>
      </c>
      <c r="J72" s="516"/>
      <c r="K72" s="516"/>
      <c r="L72" s="516"/>
      <c r="M72" s="516"/>
      <c r="N72" s="516"/>
      <c r="O72" s="516"/>
      <c r="P72" s="516"/>
      <c r="Q72" s="517"/>
      <c r="R72" s="517"/>
      <c r="S72" s="517"/>
      <c r="T72" s="517"/>
      <c r="U72" s="517"/>
      <c r="V72" s="517"/>
      <c r="W72" s="518"/>
      <c r="Y72" s="8" t="b">
        <v>0</v>
      </c>
      <c r="AF72" s="9"/>
    </row>
    <row r="73" spans="7:32" ht="14.25" customHeight="1" hidden="1" thickBot="1">
      <c r="G73" s="450" t="s">
        <v>120</v>
      </c>
      <c r="H73" s="451"/>
      <c r="I73" s="479" t="s">
        <v>28</v>
      </c>
      <c r="J73" s="480"/>
      <c r="K73" s="480"/>
      <c r="L73" s="480"/>
      <c r="M73" s="480"/>
      <c r="N73" s="480"/>
      <c r="O73" s="480"/>
      <c r="P73" s="480"/>
      <c r="Q73" s="455" t="s">
        <v>121</v>
      </c>
      <c r="R73" s="456"/>
      <c r="S73" s="456"/>
      <c r="T73" s="456"/>
      <c r="U73" s="456"/>
      <c r="V73" s="456"/>
      <c r="W73" s="457"/>
      <c r="AF73" s="9"/>
    </row>
    <row r="74" spans="7:86" ht="19.5" customHeight="1" thickBot="1">
      <c r="G74" s="645" t="s">
        <v>165</v>
      </c>
      <c r="H74" s="646"/>
      <c r="I74" s="514" t="s">
        <v>302</v>
      </c>
      <c r="J74" s="515"/>
      <c r="K74" s="515"/>
      <c r="L74" s="515"/>
      <c r="M74" s="515"/>
      <c r="N74" s="515"/>
      <c r="O74" s="515"/>
      <c r="P74" s="515"/>
      <c r="Q74" s="368" t="s">
        <v>29</v>
      </c>
      <c r="R74" s="369"/>
      <c r="S74" s="369"/>
      <c r="T74" s="369"/>
      <c r="U74" s="369"/>
      <c r="V74" s="369"/>
      <c r="W74" s="370"/>
      <c r="AF74" s="9"/>
      <c r="CG74" s="186"/>
      <c r="CH74" s="185"/>
    </row>
    <row r="75" spans="7:86" ht="18" customHeight="1">
      <c r="G75" s="638" t="s">
        <v>94</v>
      </c>
      <c r="H75" s="639"/>
      <c r="I75" s="651" t="s">
        <v>325</v>
      </c>
      <c r="J75" s="651"/>
      <c r="K75" s="651"/>
      <c r="L75" s="651"/>
      <c r="M75" s="651"/>
      <c r="N75" s="651"/>
      <c r="O75" s="651"/>
      <c r="P75" s="651"/>
      <c r="Q75" s="519"/>
      <c r="R75" s="519"/>
      <c r="S75" s="519"/>
      <c r="T75" s="519"/>
      <c r="U75" s="519"/>
      <c r="V75" s="519"/>
      <c r="W75" s="520"/>
      <c r="AD75" s="545" t="s">
        <v>237</v>
      </c>
      <c r="AE75" s="546"/>
      <c r="AF75" s="546"/>
      <c r="AG75" s="546"/>
      <c r="AH75" s="546"/>
      <c r="AI75" s="546"/>
      <c r="AJ75" s="546"/>
      <c r="AK75" s="675"/>
      <c r="CG75" s="186"/>
      <c r="CH75" s="185"/>
    </row>
    <row r="76" spans="7:86" ht="14.25" customHeight="1">
      <c r="G76" s="636" t="s">
        <v>166</v>
      </c>
      <c r="H76" s="637"/>
      <c r="I76" s="640" t="s">
        <v>238</v>
      </c>
      <c r="J76" s="640"/>
      <c r="K76" s="640"/>
      <c r="L76" s="640"/>
      <c r="M76" s="640"/>
      <c r="N76" s="640"/>
      <c r="O76" s="640"/>
      <c r="P76" s="640"/>
      <c r="Q76" s="374"/>
      <c r="R76" s="375"/>
      <c r="S76" s="375"/>
      <c r="T76" s="375"/>
      <c r="U76" s="375"/>
      <c r="V76" s="375"/>
      <c r="W76" s="376"/>
      <c r="AD76" s="545" t="s">
        <v>247</v>
      </c>
      <c r="AE76" s="546"/>
      <c r="AF76" s="546"/>
      <c r="AG76" s="546"/>
      <c r="AH76" s="546"/>
      <c r="AI76" s="546"/>
      <c r="AJ76" s="546"/>
      <c r="AK76" s="675"/>
      <c r="CG76" s="186"/>
      <c r="CH76" s="185"/>
    </row>
    <row r="77" spans="7:86" ht="14.25" customHeight="1">
      <c r="G77" s="636" t="s">
        <v>167</v>
      </c>
      <c r="H77" s="637"/>
      <c r="I77" s="640" t="str">
        <f>IF(OR($Y$80=0,$Y$80=""),AD75,AD76)</f>
        <v>НГК-КИП-С(ИКП) (для дренажа и диагностики)</v>
      </c>
      <c r="J77" s="640"/>
      <c r="K77" s="640"/>
      <c r="L77" s="640"/>
      <c r="M77" s="640"/>
      <c r="N77" s="640"/>
      <c r="O77" s="640"/>
      <c r="P77" s="640"/>
      <c r="Q77" s="374"/>
      <c r="R77" s="375"/>
      <c r="S77" s="375"/>
      <c r="T77" s="375"/>
      <c r="U77" s="375"/>
      <c r="V77" s="375"/>
      <c r="W77" s="376"/>
      <c r="AD77" s="686" t="s">
        <v>315</v>
      </c>
      <c r="AE77" s="686"/>
      <c r="AF77" s="686"/>
      <c r="AG77" s="686"/>
      <c r="AH77" s="686"/>
      <c r="AI77" s="686"/>
      <c r="AJ77" s="686"/>
      <c r="AK77" s="686"/>
      <c r="CG77" s="187"/>
      <c r="CH77" s="185"/>
    </row>
    <row r="78" spans="7:86" ht="14.25" customHeight="1">
      <c r="G78" s="636" t="s">
        <v>168</v>
      </c>
      <c r="H78" s="637"/>
      <c r="I78" s="641" t="str">
        <f>IF(OR($Y$80=0,$Y$80=""),AD77,AD78)</f>
        <v>НГК-КИП-СМ(ИКП) (для дренажа и подсистемы НГК-СКМ)</v>
      </c>
      <c r="J78" s="641"/>
      <c r="K78" s="641"/>
      <c r="L78" s="641"/>
      <c r="M78" s="641"/>
      <c r="N78" s="641"/>
      <c r="O78" s="641"/>
      <c r="P78" s="641"/>
      <c r="Q78" s="338">
        <v>1</v>
      </c>
      <c r="R78" s="338"/>
      <c r="S78" s="338"/>
      <c r="T78" s="338"/>
      <c r="U78" s="338"/>
      <c r="V78" s="338"/>
      <c r="W78" s="339"/>
      <c r="AD78" s="686" t="s">
        <v>316</v>
      </c>
      <c r="AE78" s="686"/>
      <c r="AF78" s="686"/>
      <c r="AG78" s="686"/>
      <c r="AH78" s="686"/>
      <c r="AI78" s="686"/>
      <c r="AJ78" s="686"/>
      <c r="AK78" s="686"/>
      <c r="CG78" s="187"/>
      <c r="CH78" s="185"/>
    </row>
    <row r="79" spans="1:86" ht="14.25" customHeight="1" hidden="1">
      <c r="A79" s="151"/>
      <c r="B79" s="151"/>
      <c r="C79" s="151"/>
      <c r="D79" s="151"/>
      <c r="E79" s="151"/>
      <c r="F79" s="151"/>
      <c r="G79" s="636" t="s">
        <v>169</v>
      </c>
      <c r="H79" s="637"/>
      <c r="I79" s="361" t="s">
        <v>314</v>
      </c>
      <c r="J79" s="361"/>
      <c r="K79" s="361"/>
      <c r="L79" s="361"/>
      <c r="M79" s="361"/>
      <c r="N79" s="361"/>
      <c r="O79" s="361"/>
      <c r="P79" s="361"/>
      <c r="Q79" s="331"/>
      <c r="R79" s="331"/>
      <c r="S79" s="331"/>
      <c r="T79" s="331"/>
      <c r="U79" s="331"/>
      <c r="V79" s="331"/>
      <c r="W79" s="332"/>
      <c r="AF79" s="9"/>
      <c r="CG79" s="186"/>
      <c r="CH79" s="185"/>
    </row>
    <row r="80" spans="7:86" ht="33.75" customHeight="1">
      <c r="G80" s="333" t="s">
        <v>283</v>
      </c>
      <c r="H80" s="334"/>
      <c r="I80" s="334"/>
      <c r="J80" s="334"/>
      <c r="K80" s="334"/>
      <c r="L80" s="334"/>
      <c r="M80" s="334"/>
      <c r="N80" s="334"/>
      <c r="O80" s="334"/>
      <c r="P80" s="335"/>
      <c r="Q80" s="340" t="s">
        <v>353</v>
      </c>
      <c r="R80" s="341"/>
      <c r="S80" s="341"/>
      <c r="T80" s="341"/>
      <c r="U80" s="341"/>
      <c r="V80" s="341"/>
      <c r="W80" s="342"/>
      <c r="Y80" s="147">
        <f>IF(Q80="","",IF(ISERR(SEARCH("ИКП",Q80)),0,1))</f>
        <v>1</v>
      </c>
      <c r="Z80" s="130"/>
      <c r="AA80" s="130"/>
      <c r="AB80" s="130"/>
      <c r="AD80" s="686"/>
      <c r="AE80" s="686"/>
      <c r="AF80" s="686"/>
      <c r="AG80" s="686"/>
      <c r="AH80" s="686"/>
      <c r="AI80" s="686"/>
      <c r="AJ80" s="686"/>
      <c r="AK80" s="686"/>
      <c r="CG80" s="186"/>
      <c r="CH80" s="185"/>
    </row>
    <row r="81" spans="7:86" ht="14.25" customHeight="1" thickBot="1">
      <c r="G81" s="647" t="s">
        <v>365</v>
      </c>
      <c r="H81" s="648"/>
      <c r="I81" s="648"/>
      <c r="J81" s="648"/>
      <c r="K81" s="648"/>
      <c r="L81" s="648"/>
      <c r="M81" s="648"/>
      <c r="N81" s="648"/>
      <c r="O81" s="648"/>
      <c r="P81" s="649"/>
      <c r="Q81" s="346"/>
      <c r="R81" s="346"/>
      <c r="S81" s="346"/>
      <c r="T81" s="346"/>
      <c r="U81" s="346"/>
      <c r="V81" s="346"/>
      <c r="W81" s="347"/>
      <c r="AF81" s="9"/>
      <c r="CG81" s="186"/>
      <c r="CH81" s="185"/>
    </row>
    <row r="82" spans="7:86" ht="18" customHeight="1">
      <c r="G82" s="625" t="s">
        <v>95</v>
      </c>
      <c r="H82" s="626"/>
      <c r="I82" s="634" t="s">
        <v>286</v>
      </c>
      <c r="J82" s="635"/>
      <c r="K82" s="635"/>
      <c r="L82" s="635"/>
      <c r="M82" s="635"/>
      <c r="N82" s="635"/>
      <c r="O82" s="635"/>
      <c r="P82" s="635"/>
      <c r="Q82" s="343"/>
      <c r="R82" s="344"/>
      <c r="S82" s="344"/>
      <c r="T82" s="344"/>
      <c r="U82" s="344"/>
      <c r="V82" s="344"/>
      <c r="W82" s="345"/>
      <c r="CG82" s="186"/>
      <c r="CH82" s="185"/>
    </row>
    <row r="83" spans="7:86" ht="14.25" customHeight="1">
      <c r="G83" s="336" t="s">
        <v>170</v>
      </c>
      <c r="H83" s="337"/>
      <c r="I83" s="545" t="s">
        <v>71</v>
      </c>
      <c r="J83" s="546"/>
      <c r="K83" s="546"/>
      <c r="L83" s="546"/>
      <c r="M83" s="546"/>
      <c r="N83" s="633" t="s">
        <v>254</v>
      </c>
      <c r="O83" s="633"/>
      <c r="P83" s="633"/>
      <c r="Q83" s="328"/>
      <c r="R83" s="329"/>
      <c r="S83" s="329"/>
      <c r="T83" s="329"/>
      <c r="U83" s="329"/>
      <c r="V83" s="329"/>
      <c r="W83" s="330"/>
      <c r="CG83" s="187"/>
      <c r="CH83" s="185"/>
    </row>
    <row r="84" spans="7:86" ht="14.25" customHeight="1">
      <c r="G84" s="336" t="s">
        <v>171</v>
      </c>
      <c r="H84" s="337"/>
      <c r="I84" s="545" t="s">
        <v>71</v>
      </c>
      <c r="J84" s="546"/>
      <c r="K84" s="546"/>
      <c r="L84" s="546"/>
      <c r="M84" s="546"/>
      <c r="N84" s="633" t="s">
        <v>254</v>
      </c>
      <c r="O84" s="633"/>
      <c r="P84" s="633"/>
      <c r="Q84" s="328"/>
      <c r="R84" s="329"/>
      <c r="S84" s="329"/>
      <c r="T84" s="329"/>
      <c r="U84" s="329"/>
      <c r="V84" s="329"/>
      <c r="W84" s="330"/>
      <c r="CG84" s="186"/>
      <c r="CH84" s="185"/>
    </row>
    <row r="85" spans="7:86" ht="14.25" customHeight="1">
      <c r="G85" s="336" t="s">
        <v>172</v>
      </c>
      <c r="H85" s="337"/>
      <c r="I85" s="545" t="s">
        <v>71</v>
      </c>
      <c r="J85" s="546"/>
      <c r="K85" s="546"/>
      <c r="L85" s="546"/>
      <c r="M85" s="546"/>
      <c r="N85" s="633" t="s">
        <v>254</v>
      </c>
      <c r="O85" s="633"/>
      <c r="P85" s="633"/>
      <c r="Q85" s="328"/>
      <c r="R85" s="329"/>
      <c r="S85" s="329"/>
      <c r="T85" s="329"/>
      <c r="U85" s="329"/>
      <c r="V85" s="329"/>
      <c r="W85" s="330"/>
      <c r="CG85" s="186"/>
      <c r="CH85" s="185"/>
    </row>
    <row r="86" spans="7:86" ht="14.25" customHeight="1">
      <c r="G86" s="336" t="s">
        <v>173</v>
      </c>
      <c r="H86" s="337"/>
      <c r="I86" s="545" t="s">
        <v>71</v>
      </c>
      <c r="J86" s="546"/>
      <c r="K86" s="546"/>
      <c r="L86" s="546"/>
      <c r="M86" s="546"/>
      <c r="N86" s="633" t="s">
        <v>254</v>
      </c>
      <c r="O86" s="633"/>
      <c r="P86" s="633"/>
      <c r="Q86" s="328"/>
      <c r="R86" s="329"/>
      <c r="S86" s="329"/>
      <c r="T86" s="329"/>
      <c r="U86" s="329"/>
      <c r="V86" s="329"/>
      <c r="W86" s="330"/>
      <c r="CG86" s="186"/>
      <c r="CH86" s="185"/>
    </row>
    <row r="87" spans="7:86" ht="14.25" customHeight="1">
      <c r="G87" s="336" t="s">
        <v>174</v>
      </c>
      <c r="H87" s="337"/>
      <c r="I87" s="545" t="s">
        <v>71</v>
      </c>
      <c r="J87" s="546"/>
      <c r="K87" s="546"/>
      <c r="L87" s="546"/>
      <c r="M87" s="546"/>
      <c r="N87" s="633" t="s">
        <v>254</v>
      </c>
      <c r="O87" s="633"/>
      <c r="P87" s="633"/>
      <c r="Q87" s="328"/>
      <c r="R87" s="329"/>
      <c r="S87" s="329"/>
      <c r="T87" s="329"/>
      <c r="U87" s="329"/>
      <c r="V87" s="329"/>
      <c r="W87" s="330"/>
      <c r="CG87" s="186"/>
      <c r="CH87" s="185"/>
    </row>
    <row r="88" spans="7:86" ht="14.25" customHeight="1">
      <c r="G88" s="336" t="s">
        <v>175</v>
      </c>
      <c r="H88" s="337"/>
      <c r="I88" s="545" t="s">
        <v>89</v>
      </c>
      <c r="J88" s="546"/>
      <c r="K88" s="546"/>
      <c r="L88" s="348" t="s">
        <v>254</v>
      </c>
      <c r="M88" s="348"/>
      <c r="N88" s="348"/>
      <c r="O88" s="348"/>
      <c r="P88" s="348"/>
      <c r="Q88" s="328"/>
      <c r="R88" s="329"/>
      <c r="S88" s="329"/>
      <c r="T88" s="329"/>
      <c r="U88" s="329"/>
      <c r="V88" s="329"/>
      <c r="W88" s="330"/>
      <c r="CG88" s="186"/>
      <c r="CH88" s="185"/>
    </row>
    <row r="89" spans="7:86" ht="14.25" customHeight="1">
      <c r="G89" s="336" t="s">
        <v>176</v>
      </c>
      <c r="H89" s="337"/>
      <c r="I89" s="545" t="s">
        <v>89</v>
      </c>
      <c r="J89" s="546"/>
      <c r="K89" s="546"/>
      <c r="L89" s="348" t="s">
        <v>254</v>
      </c>
      <c r="M89" s="348"/>
      <c r="N89" s="348"/>
      <c r="O89" s="348"/>
      <c r="P89" s="348"/>
      <c r="Q89" s="328"/>
      <c r="R89" s="329"/>
      <c r="S89" s="329"/>
      <c r="T89" s="329"/>
      <c r="U89" s="329"/>
      <c r="V89" s="329"/>
      <c r="W89" s="330"/>
      <c r="CG89" s="186"/>
      <c r="CH89" s="185"/>
    </row>
    <row r="90" spans="7:86" ht="14.25" customHeight="1">
      <c r="G90" s="336" t="s">
        <v>177</v>
      </c>
      <c r="H90" s="337"/>
      <c r="I90" s="545" t="s">
        <v>89</v>
      </c>
      <c r="J90" s="546"/>
      <c r="K90" s="546"/>
      <c r="L90" s="348" t="s">
        <v>254</v>
      </c>
      <c r="M90" s="348"/>
      <c r="N90" s="348"/>
      <c r="O90" s="348"/>
      <c r="P90" s="348"/>
      <c r="Q90" s="328"/>
      <c r="R90" s="329"/>
      <c r="S90" s="329"/>
      <c r="T90" s="329"/>
      <c r="U90" s="329"/>
      <c r="V90" s="329"/>
      <c r="W90" s="330"/>
      <c r="CG90" s="186"/>
      <c r="CH90" s="185"/>
    </row>
    <row r="91" spans="7:86" ht="14.25" customHeight="1" thickBot="1">
      <c r="G91" s="336" t="s">
        <v>178</v>
      </c>
      <c r="H91" s="337"/>
      <c r="I91" s="545" t="s">
        <v>89</v>
      </c>
      <c r="J91" s="546"/>
      <c r="K91" s="546"/>
      <c r="L91" s="348" t="s">
        <v>254</v>
      </c>
      <c r="M91" s="348"/>
      <c r="N91" s="348"/>
      <c r="O91" s="348"/>
      <c r="P91" s="348"/>
      <c r="Q91" s="328"/>
      <c r="R91" s="329"/>
      <c r="S91" s="329"/>
      <c r="T91" s="329"/>
      <c r="U91" s="329"/>
      <c r="V91" s="329"/>
      <c r="W91" s="330"/>
      <c r="CG91" s="186"/>
      <c r="CH91" s="185"/>
    </row>
    <row r="92" spans="7:86" ht="14.25" customHeight="1">
      <c r="G92" s="627" t="s">
        <v>20</v>
      </c>
      <c r="H92" s="628"/>
      <c r="I92" s="628"/>
      <c r="J92" s="628"/>
      <c r="K92" s="628"/>
      <c r="L92" s="628"/>
      <c r="M92" s="628"/>
      <c r="N92" s="628"/>
      <c r="O92" s="628"/>
      <c r="P92" s="628"/>
      <c r="Q92" s="628"/>
      <c r="R92" s="628"/>
      <c r="S92" s="628"/>
      <c r="T92" s="628"/>
      <c r="U92" s="628"/>
      <c r="V92" s="628"/>
      <c r="W92" s="629"/>
      <c r="CG92" s="186"/>
      <c r="CH92" s="185"/>
    </row>
    <row r="93" spans="7:86" ht="14.25" customHeight="1">
      <c r="G93" s="630"/>
      <c r="H93" s="631"/>
      <c r="I93" s="631"/>
      <c r="J93" s="631"/>
      <c r="K93" s="631"/>
      <c r="L93" s="631"/>
      <c r="M93" s="631"/>
      <c r="N93" s="631"/>
      <c r="O93" s="631"/>
      <c r="P93" s="631"/>
      <c r="Q93" s="631"/>
      <c r="R93" s="631"/>
      <c r="S93" s="631"/>
      <c r="T93" s="631"/>
      <c r="U93" s="631"/>
      <c r="V93" s="631"/>
      <c r="W93" s="632"/>
      <c r="CG93" s="186"/>
      <c r="CH93" s="185"/>
    </row>
    <row r="94" spans="7:86" ht="14.25" customHeight="1">
      <c r="G94" s="630"/>
      <c r="H94" s="631"/>
      <c r="I94" s="631"/>
      <c r="J94" s="631"/>
      <c r="K94" s="631"/>
      <c r="L94" s="631"/>
      <c r="M94" s="631"/>
      <c r="N94" s="631"/>
      <c r="O94" s="631"/>
      <c r="P94" s="631"/>
      <c r="Q94" s="631"/>
      <c r="R94" s="631"/>
      <c r="S94" s="631"/>
      <c r="T94" s="631"/>
      <c r="U94" s="631"/>
      <c r="V94" s="631"/>
      <c r="W94" s="632"/>
      <c r="CG94" s="186"/>
      <c r="CH94" s="185"/>
    </row>
    <row r="95" spans="7:86" ht="14.25" customHeight="1">
      <c r="G95" s="630"/>
      <c r="H95" s="631"/>
      <c r="I95" s="631"/>
      <c r="J95" s="631"/>
      <c r="K95" s="631"/>
      <c r="L95" s="631"/>
      <c r="M95" s="631"/>
      <c r="N95" s="631"/>
      <c r="O95" s="631"/>
      <c r="P95" s="631"/>
      <c r="Q95" s="631"/>
      <c r="R95" s="631"/>
      <c r="S95" s="631"/>
      <c r="T95" s="631"/>
      <c r="U95" s="631"/>
      <c r="V95" s="631"/>
      <c r="W95" s="632"/>
      <c r="AA95" s="15"/>
      <c r="AB95" s="15"/>
      <c r="AC95" s="16"/>
      <c r="AD95" s="16"/>
      <c r="AE95" s="16"/>
      <c r="AF95" s="16"/>
      <c r="AG95" s="16"/>
      <c r="AH95" s="16"/>
      <c r="AI95" s="16"/>
      <c r="AJ95" s="16"/>
      <c r="CG95" s="186"/>
      <c r="CH95" s="185"/>
    </row>
    <row r="96" spans="1:86" ht="12" customHeight="1" thickBot="1">
      <c r="A96" s="15"/>
      <c r="B96" s="15"/>
      <c r="C96" s="15"/>
      <c r="D96" s="15"/>
      <c r="E96" s="15"/>
      <c r="F96" s="15"/>
      <c r="G96" s="630"/>
      <c r="H96" s="631"/>
      <c r="I96" s="631"/>
      <c r="J96" s="631"/>
      <c r="K96" s="631"/>
      <c r="L96" s="631"/>
      <c r="M96" s="631"/>
      <c r="N96" s="631"/>
      <c r="O96" s="631"/>
      <c r="P96" s="631"/>
      <c r="Q96" s="631"/>
      <c r="R96" s="631"/>
      <c r="S96" s="631"/>
      <c r="T96" s="631"/>
      <c r="U96" s="631"/>
      <c r="V96" s="631"/>
      <c r="W96" s="632"/>
      <c r="AA96" s="15"/>
      <c r="AB96" s="15"/>
      <c r="AC96" s="16"/>
      <c r="AD96" s="16"/>
      <c r="AE96" s="16"/>
      <c r="AF96" s="16"/>
      <c r="AG96" s="16"/>
      <c r="AH96" s="16"/>
      <c r="AI96" s="16"/>
      <c r="AJ96" s="16"/>
      <c r="CG96" s="186"/>
      <c r="CH96" s="185"/>
    </row>
    <row r="97" spans="1:86" ht="19.5" customHeight="1" thickBot="1">
      <c r="A97" s="15"/>
      <c r="B97" s="15"/>
      <c r="C97" s="15"/>
      <c r="D97" s="15"/>
      <c r="E97" s="6"/>
      <c r="F97" s="6"/>
      <c r="G97" s="623">
        <v>5</v>
      </c>
      <c r="H97" s="624"/>
      <c r="I97" s="306" t="s">
        <v>103</v>
      </c>
      <c r="J97" s="306"/>
      <c r="K97" s="306"/>
      <c r="L97" s="306"/>
      <c r="M97" s="306"/>
      <c r="N97" s="306"/>
      <c r="O97" s="306"/>
      <c r="P97" s="306"/>
      <c r="Q97" s="304" t="s">
        <v>29</v>
      </c>
      <c r="R97" s="304"/>
      <c r="S97" s="304"/>
      <c r="T97" s="304"/>
      <c r="U97" s="304"/>
      <c r="V97" s="304"/>
      <c r="W97" s="305"/>
      <c r="AA97" s="15"/>
      <c r="AB97" s="15"/>
      <c r="AC97" s="16"/>
      <c r="AD97" s="16"/>
      <c r="AE97" s="16"/>
      <c r="AF97" s="16"/>
      <c r="AG97" s="16"/>
      <c r="AH97" s="16"/>
      <c r="AI97" s="16"/>
      <c r="AJ97" s="16"/>
      <c r="CG97" s="186"/>
      <c r="CH97" s="185"/>
    </row>
    <row r="98" spans="1:86" ht="14.25" customHeight="1">
      <c r="A98" s="15"/>
      <c r="B98" s="15"/>
      <c r="C98" s="15"/>
      <c r="D98" s="15"/>
      <c r="E98" s="29"/>
      <c r="F98" s="29"/>
      <c r="G98" s="292" t="s">
        <v>179</v>
      </c>
      <c r="H98" s="293"/>
      <c r="I98" s="622" t="str">
        <f>VLOOKUP(CG353,$CG$356:$CI$384,3,0)</f>
        <v>Модуль силовой НГК-БП-Евро-0,2(24)</v>
      </c>
      <c r="J98" s="622"/>
      <c r="K98" s="622"/>
      <c r="L98" s="622"/>
      <c r="M98" s="622"/>
      <c r="N98" s="622"/>
      <c r="O98" s="622"/>
      <c r="P98" s="622"/>
      <c r="Q98" s="243"/>
      <c r="R98" s="244"/>
      <c r="S98" s="244"/>
      <c r="T98" s="244"/>
      <c r="U98" s="244"/>
      <c r="V98" s="244"/>
      <c r="W98" s="245"/>
      <c r="AA98" s="15"/>
      <c r="AB98" s="15"/>
      <c r="AC98" s="16"/>
      <c r="AD98" s="16"/>
      <c r="AE98" s="16"/>
      <c r="AF98" s="16"/>
      <c r="AG98" s="16"/>
      <c r="AH98" s="16"/>
      <c r="AI98" s="16"/>
      <c r="AJ98" s="16"/>
      <c r="CG98" s="186"/>
      <c r="CH98" s="185"/>
    </row>
    <row r="99" spans="1:86" ht="14.25" customHeight="1">
      <c r="A99" s="15"/>
      <c r="B99" s="15"/>
      <c r="C99" s="15"/>
      <c r="D99" s="15"/>
      <c r="E99" s="29"/>
      <c r="F99" s="29"/>
      <c r="G99" s="292" t="s">
        <v>180</v>
      </c>
      <c r="H99" s="293"/>
      <c r="I99" s="231" t="str">
        <f>IF(Q38="230 В (перем. ток)",Z105,Z106)</f>
        <v>Модуль управления НГК-БУ-Евро</v>
      </c>
      <c r="J99" s="232"/>
      <c r="K99" s="232"/>
      <c r="L99" s="232"/>
      <c r="M99" s="232"/>
      <c r="N99" s="232"/>
      <c r="O99" s="232"/>
      <c r="P99" s="233"/>
      <c r="Q99" s="243"/>
      <c r="R99" s="244"/>
      <c r="S99" s="244"/>
      <c r="T99" s="244"/>
      <c r="U99" s="244"/>
      <c r="V99" s="244"/>
      <c r="W99" s="245"/>
      <c r="Z99" s="685" t="s">
        <v>317</v>
      </c>
      <c r="AA99" s="685"/>
      <c r="AB99" s="685"/>
      <c r="AC99" s="685"/>
      <c r="AD99" s="685"/>
      <c r="AE99" s="685"/>
      <c r="AF99" s="685"/>
      <c r="AG99" s="685"/>
      <c r="AH99" s="16"/>
      <c r="AI99" s="16"/>
      <c r="AJ99" s="16"/>
      <c r="CG99" s="186"/>
      <c r="CH99" s="185"/>
    </row>
    <row r="100" spans="1:86" ht="14.25" customHeight="1">
      <c r="A100" s="15"/>
      <c r="B100" s="15"/>
      <c r="C100" s="15"/>
      <c r="D100" s="15"/>
      <c r="E100" s="29"/>
      <c r="F100" s="29"/>
      <c r="G100" s="292" t="s">
        <v>181</v>
      </c>
      <c r="H100" s="293"/>
      <c r="I100" s="294" t="str">
        <f>IF(Q38="230 В (перем. ток)",Z99,Z100)</f>
        <v>Модуль сопряжений подсистемы мониторинга НГК-КССМ</v>
      </c>
      <c r="J100" s="295"/>
      <c r="K100" s="295"/>
      <c r="L100" s="295"/>
      <c r="M100" s="295"/>
      <c r="N100" s="295"/>
      <c r="O100" s="295"/>
      <c r="P100" s="295"/>
      <c r="Q100" s="243"/>
      <c r="R100" s="244"/>
      <c r="S100" s="244"/>
      <c r="T100" s="244"/>
      <c r="U100" s="244"/>
      <c r="V100" s="244"/>
      <c r="W100" s="245"/>
      <c r="Z100" s="685" t="s">
        <v>318</v>
      </c>
      <c r="AA100" s="685"/>
      <c r="AB100" s="685"/>
      <c r="AC100" s="685"/>
      <c r="AD100" s="685"/>
      <c r="AE100" s="685"/>
      <c r="AF100" s="685"/>
      <c r="AG100" s="685"/>
      <c r="AH100" s="16"/>
      <c r="AI100" s="16"/>
      <c r="AJ100" s="16"/>
      <c r="CG100" s="186"/>
      <c r="CH100" s="185"/>
    </row>
    <row r="101" spans="1:86" ht="14.25" customHeight="1" hidden="1">
      <c r="A101" s="149"/>
      <c r="B101" s="149"/>
      <c r="C101" s="149"/>
      <c r="D101" s="149"/>
      <c r="E101" s="150"/>
      <c r="F101" s="150"/>
      <c r="G101" s="349"/>
      <c r="H101" s="350"/>
      <c r="I101" s="310" t="s">
        <v>239</v>
      </c>
      <c r="J101" s="311"/>
      <c r="K101" s="311"/>
      <c r="L101" s="311"/>
      <c r="M101" s="311"/>
      <c r="N101" s="311"/>
      <c r="O101" s="311"/>
      <c r="P101" s="312"/>
      <c r="Q101" s="243"/>
      <c r="R101" s="244"/>
      <c r="S101" s="244"/>
      <c r="T101" s="244"/>
      <c r="U101" s="244"/>
      <c r="V101" s="244"/>
      <c r="W101" s="245"/>
      <c r="AA101" s="141"/>
      <c r="AB101" s="141"/>
      <c r="AC101" s="141"/>
      <c r="AD101" s="141"/>
      <c r="AE101" s="141"/>
      <c r="AF101" s="141"/>
      <c r="AG101" s="141"/>
      <c r="AH101" s="16"/>
      <c r="AI101" s="16"/>
      <c r="AJ101" s="16"/>
      <c r="CG101" s="186"/>
      <c r="CH101" s="185"/>
    </row>
    <row r="102" spans="1:86" ht="14.25" customHeight="1" hidden="1">
      <c r="A102" s="149"/>
      <c r="B102" s="149"/>
      <c r="C102" s="149"/>
      <c r="D102" s="149"/>
      <c r="E102" s="150"/>
      <c r="F102" s="150"/>
      <c r="G102" s="349"/>
      <c r="H102" s="350"/>
      <c r="I102" s="310" t="s">
        <v>240</v>
      </c>
      <c r="J102" s="311"/>
      <c r="K102" s="311"/>
      <c r="L102" s="311"/>
      <c r="M102" s="311"/>
      <c r="N102" s="311"/>
      <c r="O102" s="311"/>
      <c r="P102" s="312"/>
      <c r="Q102" s="243"/>
      <c r="R102" s="244"/>
      <c r="S102" s="244"/>
      <c r="T102" s="244"/>
      <c r="U102" s="244"/>
      <c r="V102" s="244"/>
      <c r="W102" s="245"/>
      <c r="AA102" s="141"/>
      <c r="AB102" s="141"/>
      <c r="AC102" s="141"/>
      <c r="AD102" s="141"/>
      <c r="AE102" s="141"/>
      <c r="AF102" s="141"/>
      <c r="AG102" s="141"/>
      <c r="AH102" s="16"/>
      <c r="AI102" s="16"/>
      <c r="AJ102" s="16"/>
      <c r="CG102" s="186"/>
      <c r="CH102" s="185"/>
    </row>
    <row r="103" spans="1:86" ht="14.25" customHeight="1">
      <c r="A103" s="15"/>
      <c r="B103" s="15"/>
      <c r="C103" s="15"/>
      <c r="D103" s="15"/>
      <c r="E103" s="29"/>
      <c r="F103" s="29"/>
      <c r="G103" s="292" t="s">
        <v>182</v>
      </c>
      <c r="H103" s="293"/>
      <c r="I103" s="231" t="s">
        <v>248</v>
      </c>
      <c r="J103" s="232"/>
      <c r="K103" s="232"/>
      <c r="L103" s="232"/>
      <c r="M103" s="232"/>
      <c r="N103" s="232"/>
      <c r="O103" s="232"/>
      <c r="P103" s="232"/>
      <c r="Q103" s="243"/>
      <c r="R103" s="244"/>
      <c r="S103" s="244"/>
      <c r="T103" s="244"/>
      <c r="U103" s="244"/>
      <c r="V103" s="244"/>
      <c r="W103" s="245"/>
      <c r="AA103" s="141"/>
      <c r="AB103" s="141"/>
      <c r="AC103" s="141"/>
      <c r="AD103" s="141"/>
      <c r="AE103" s="141"/>
      <c r="AF103" s="141"/>
      <c r="AG103" s="141"/>
      <c r="AH103" s="16"/>
      <c r="AI103" s="16"/>
      <c r="AJ103" s="16"/>
      <c r="CG103" s="186"/>
      <c r="CH103" s="185"/>
    </row>
    <row r="104" spans="1:86" ht="14.25" customHeight="1">
      <c r="A104" s="15"/>
      <c r="B104" s="15"/>
      <c r="C104" s="15"/>
      <c r="D104" s="15"/>
      <c r="E104" s="29"/>
      <c r="F104" s="29"/>
      <c r="G104" s="292" t="s">
        <v>183</v>
      </c>
      <c r="H104" s="293"/>
      <c r="I104" s="231" t="s">
        <v>249</v>
      </c>
      <c r="J104" s="232"/>
      <c r="K104" s="232"/>
      <c r="L104" s="232"/>
      <c r="M104" s="232"/>
      <c r="N104" s="232"/>
      <c r="O104" s="232"/>
      <c r="P104" s="232"/>
      <c r="Q104" s="243"/>
      <c r="R104" s="244"/>
      <c r="S104" s="244"/>
      <c r="T104" s="244"/>
      <c r="U104" s="244"/>
      <c r="V104" s="244"/>
      <c r="W104" s="245"/>
      <c r="AA104" s="142"/>
      <c r="AB104" s="142"/>
      <c r="AC104" s="142"/>
      <c r="AD104" s="142"/>
      <c r="AE104" s="142"/>
      <c r="AF104" s="142"/>
      <c r="AG104" s="142"/>
      <c r="AH104" s="16"/>
      <c r="AI104" s="16"/>
      <c r="AJ104" s="16"/>
      <c r="CG104" s="186"/>
      <c r="CH104" s="185"/>
    </row>
    <row r="105" spans="1:86" ht="14.25" customHeight="1">
      <c r="A105" s="15"/>
      <c r="B105" s="15"/>
      <c r="C105" s="15"/>
      <c r="D105" s="15"/>
      <c r="E105" s="29"/>
      <c r="F105" s="29"/>
      <c r="G105" s="292" t="s">
        <v>184</v>
      </c>
      <c r="H105" s="293"/>
      <c r="I105" s="307" t="str">
        <f>IF(Q38="230 В (перем. ток)",Z119,Z120)</f>
        <v>Модуль автоматического включения резервной СКЗ (БАВР)</v>
      </c>
      <c r="J105" s="308"/>
      <c r="K105" s="308"/>
      <c r="L105" s="308"/>
      <c r="M105" s="308"/>
      <c r="N105" s="308"/>
      <c r="O105" s="308"/>
      <c r="P105" s="309"/>
      <c r="Q105" s="243"/>
      <c r="R105" s="244"/>
      <c r="S105" s="244"/>
      <c r="T105" s="244"/>
      <c r="U105" s="244"/>
      <c r="V105" s="244"/>
      <c r="W105" s="245"/>
      <c r="Z105" s="231" t="s">
        <v>97</v>
      </c>
      <c r="AA105" s="232"/>
      <c r="AB105" s="232"/>
      <c r="AC105" s="232"/>
      <c r="AD105" s="232"/>
      <c r="AE105" s="232"/>
      <c r="AF105" s="232"/>
      <c r="AG105" s="233"/>
      <c r="AH105" s="16"/>
      <c r="AI105" s="16"/>
      <c r="AJ105" s="16"/>
      <c r="CG105" s="186"/>
      <c r="CH105" s="185"/>
    </row>
    <row r="106" spans="1:33" ht="14.25" customHeight="1">
      <c r="A106" s="15"/>
      <c r="B106" s="15"/>
      <c r="C106" s="15"/>
      <c r="D106" s="15"/>
      <c r="E106" s="29"/>
      <c r="F106" s="29"/>
      <c r="G106" s="292" t="s">
        <v>185</v>
      </c>
      <c r="H106" s="293"/>
      <c r="I106" s="231" t="str">
        <f>IF(Q38="230 В (перем. ток)",Z122,Z123)</f>
        <v>БАВР с комплектом коммутационных элементов</v>
      </c>
      <c r="J106" s="232"/>
      <c r="K106" s="232"/>
      <c r="L106" s="232"/>
      <c r="M106" s="232"/>
      <c r="N106" s="232"/>
      <c r="O106" s="232"/>
      <c r="P106" s="233"/>
      <c r="Q106" s="243"/>
      <c r="R106" s="244"/>
      <c r="S106" s="244"/>
      <c r="T106" s="244"/>
      <c r="U106" s="244"/>
      <c r="V106" s="244"/>
      <c r="W106" s="245"/>
      <c r="Z106" s="231" t="s">
        <v>258</v>
      </c>
      <c r="AA106" s="232"/>
      <c r="AB106" s="232"/>
      <c r="AC106" s="232"/>
      <c r="AD106" s="232"/>
      <c r="AE106" s="232"/>
      <c r="AF106" s="232"/>
      <c r="AG106" s="233"/>
    </row>
    <row r="107" spans="1:23" ht="14.25" customHeight="1">
      <c r="A107" s="15"/>
      <c r="B107" s="15"/>
      <c r="C107" s="15"/>
      <c r="D107" s="15"/>
      <c r="E107" s="29"/>
      <c r="F107" s="29"/>
      <c r="G107" s="292" t="s">
        <v>186</v>
      </c>
      <c r="H107" s="293"/>
      <c r="I107" s="296" t="s">
        <v>250</v>
      </c>
      <c r="J107" s="296"/>
      <c r="K107" s="296"/>
      <c r="L107" s="296"/>
      <c r="M107" s="296"/>
      <c r="N107" s="296"/>
      <c r="O107" s="296"/>
      <c r="P107" s="296"/>
      <c r="Q107" s="243"/>
      <c r="R107" s="244"/>
      <c r="S107" s="244"/>
      <c r="T107" s="244"/>
      <c r="U107" s="244"/>
      <c r="V107" s="244"/>
      <c r="W107" s="245"/>
    </row>
    <row r="108" spans="1:25" ht="14.25" customHeight="1">
      <c r="A108" s="15"/>
      <c r="B108" s="15"/>
      <c r="C108" s="15"/>
      <c r="D108" s="15"/>
      <c r="E108" s="29"/>
      <c r="F108" s="29"/>
      <c r="G108" s="292" t="s">
        <v>187</v>
      </c>
      <c r="H108" s="293"/>
      <c r="I108" s="296" t="str">
        <f>IF(Y80=1,Z115,Z114)</f>
        <v>Счётчик электроэнергии Меркурий 200.02</v>
      </c>
      <c r="J108" s="296"/>
      <c r="K108" s="296"/>
      <c r="L108" s="296"/>
      <c r="M108" s="296"/>
      <c r="N108" s="296"/>
      <c r="O108" s="296"/>
      <c r="P108" s="296"/>
      <c r="Q108" s="243"/>
      <c r="R108" s="244"/>
      <c r="S108" s="244"/>
      <c r="T108" s="244"/>
      <c r="U108" s="244"/>
      <c r="V108" s="244"/>
      <c r="W108" s="245"/>
      <c r="Y108" s="30"/>
    </row>
    <row r="109" spans="1:31" ht="14.25" customHeight="1" thickBot="1">
      <c r="A109" s="15"/>
      <c r="B109" s="15"/>
      <c r="C109" s="15"/>
      <c r="D109" s="15"/>
      <c r="E109" s="29"/>
      <c r="F109" s="29"/>
      <c r="G109" s="292" t="s">
        <v>188</v>
      </c>
      <c r="H109" s="293"/>
      <c r="I109" s="303" t="s">
        <v>246</v>
      </c>
      <c r="J109" s="303"/>
      <c r="K109" s="303"/>
      <c r="L109" s="303"/>
      <c r="M109" s="303"/>
      <c r="N109" s="303"/>
      <c r="O109" s="303"/>
      <c r="P109" s="303"/>
      <c r="Q109" s="297"/>
      <c r="R109" s="298"/>
      <c r="S109" s="298"/>
      <c r="T109" s="298"/>
      <c r="U109" s="298"/>
      <c r="V109" s="298"/>
      <c r="W109" s="299"/>
      <c r="Y109" s="30"/>
      <c r="Z109" s="30"/>
      <c r="AA109" s="30"/>
      <c r="AB109" s="30"/>
      <c r="AC109" s="30"/>
      <c r="AD109" s="30"/>
      <c r="AE109" s="30"/>
    </row>
    <row r="110" spans="1:33" ht="14.25" customHeight="1">
      <c r="A110" s="644" t="str">
        <f>A53</f>
        <v>Версия опросного листа 3.48.5 от 19.04.2017</v>
      </c>
      <c r="B110" s="15"/>
      <c r="C110" s="614" t="s">
        <v>53</v>
      </c>
      <c r="D110" s="615"/>
      <c r="E110" s="582"/>
      <c r="F110" s="611"/>
      <c r="G110" s="325" t="s">
        <v>189</v>
      </c>
      <c r="H110" s="326"/>
      <c r="I110" s="294" t="s">
        <v>344</v>
      </c>
      <c r="J110" s="295" t="s">
        <v>98</v>
      </c>
      <c r="K110" s="295" t="s">
        <v>98</v>
      </c>
      <c r="L110" s="295" t="s">
        <v>98</v>
      </c>
      <c r="M110" s="295" t="s">
        <v>98</v>
      </c>
      <c r="N110" s="295" t="s">
        <v>98</v>
      </c>
      <c r="O110" s="295"/>
      <c r="P110" s="295"/>
      <c r="Q110" s="243"/>
      <c r="R110" s="244"/>
      <c r="S110" s="244"/>
      <c r="T110" s="244"/>
      <c r="U110" s="244"/>
      <c r="V110" s="244"/>
      <c r="W110" s="245"/>
      <c r="Z110" s="294" t="s">
        <v>347</v>
      </c>
      <c r="AA110" s="295" t="s">
        <v>99</v>
      </c>
      <c r="AB110" s="295" t="s">
        <v>99</v>
      </c>
      <c r="AC110" s="295" t="s">
        <v>99</v>
      </c>
      <c r="AD110" s="295" t="s">
        <v>99</v>
      </c>
      <c r="AE110" s="295" t="s">
        <v>99</v>
      </c>
      <c r="AF110" s="295"/>
      <c r="AG110" s="295"/>
    </row>
    <row r="111" spans="1:33" ht="14.25" customHeight="1">
      <c r="A111" s="644"/>
      <c r="B111" s="15"/>
      <c r="C111" s="616"/>
      <c r="D111" s="617"/>
      <c r="E111" s="584"/>
      <c r="F111" s="612"/>
      <c r="G111" s="325" t="s">
        <v>190</v>
      </c>
      <c r="H111" s="326"/>
      <c r="I111" s="294" t="str">
        <f>IF(Y80=1,Z111,Z110)</f>
        <v>УЗИП цепей УС ИКП СТ (УЗИП ИКП) - 1 шт.**</v>
      </c>
      <c r="J111" s="295" t="s">
        <v>99</v>
      </c>
      <c r="K111" s="295" t="s">
        <v>99</v>
      </c>
      <c r="L111" s="295" t="s">
        <v>99</v>
      </c>
      <c r="M111" s="295" t="s">
        <v>99</v>
      </c>
      <c r="N111" s="295" t="s">
        <v>99</v>
      </c>
      <c r="O111" s="295"/>
      <c r="P111" s="295"/>
      <c r="Q111" s="243"/>
      <c r="R111" s="244"/>
      <c r="S111" s="244"/>
      <c r="T111" s="244"/>
      <c r="U111" s="244"/>
      <c r="V111" s="244"/>
      <c r="W111" s="245"/>
      <c r="Z111" s="294" t="s">
        <v>346</v>
      </c>
      <c r="AA111" s="295" t="s">
        <v>99</v>
      </c>
      <c r="AB111" s="295" t="s">
        <v>99</v>
      </c>
      <c r="AC111" s="295" t="s">
        <v>99</v>
      </c>
      <c r="AD111" s="295" t="s">
        <v>99</v>
      </c>
      <c r="AE111" s="295" t="s">
        <v>99</v>
      </c>
      <c r="AF111" s="295"/>
      <c r="AG111" s="295"/>
    </row>
    <row r="112" spans="1:23" ht="14.25" customHeight="1">
      <c r="A112" s="644"/>
      <c r="B112" s="15"/>
      <c r="C112" s="616"/>
      <c r="D112" s="617"/>
      <c r="E112" s="584"/>
      <c r="F112" s="612"/>
      <c r="G112" s="325" t="s">
        <v>191</v>
      </c>
      <c r="H112" s="326"/>
      <c r="I112" s="294" t="s">
        <v>345</v>
      </c>
      <c r="J112" s="295" t="s">
        <v>100</v>
      </c>
      <c r="K112" s="295" t="s">
        <v>100</v>
      </c>
      <c r="L112" s="295" t="s">
        <v>100</v>
      </c>
      <c r="M112" s="295" t="s">
        <v>100</v>
      </c>
      <c r="N112" s="295" t="s">
        <v>100</v>
      </c>
      <c r="O112" s="295"/>
      <c r="P112" s="295"/>
      <c r="Q112" s="243"/>
      <c r="R112" s="244"/>
      <c r="S112" s="244"/>
      <c r="T112" s="244"/>
      <c r="U112" s="244"/>
      <c r="V112" s="244"/>
      <c r="W112" s="245"/>
    </row>
    <row r="113" spans="1:23" ht="14.25" customHeight="1">
      <c r="A113" s="644"/>
      <c r="B113" s="15"/>
      <c r="C113" s="616"/>
      <c r="D113" s="617"/>
      <c r="E113" s="584"/>
      <c r="F113" s="612"/>
      <c r="G113" s="325" t="s">
        <v>192</v>
      </c>
      <c r="H113" s="326"/>
      <c r="I113" s="294" t="str">
        <f>IF(Q38="21-60 В (пост. ток)","УЗИП питание (для НГК-ИПКЗ-Евро(ПТ))","УЗИП питание ~230 В")</f>
        <v>УЗИП питание ~230 В</v>
      </c>
      <c r="J113" s="295" t="s">
        <v>101</v>
      </c>
      <c r="K113" s="295" t="s">
        <v>101</v>
      </c>
      <c r="L113" s="295" t="s">
        <v>101</v>
      </c>
      <c r="M113" s="295" t="s">
        <v>101</v>
      </c>
      <c r="N113" s="295" t="s">
        <v>101</v>
      </c>
      <c r="O113" s="295"/>
      <c r="P113" s="295"/>
      <c r="Q113" s="243"/>
      <c r="R113" s="244"/>
      <c r="S113" s="244"/>
      <c r="T113" s="244"/>
      <c r="U113" s="244"/>
      <c r="V113" s="244"/>
      <c r="W113" s="245"/>
    </row>
    <row r="114" spans="1:26" ht="14.25" customHeight="1" thickBot="1">
      <c r="A114" s="644"/>
      <c r="B114" s="15"/>
      <c r="C114" s="618"/>
      <c r="D114" s="619"/>
      <c r="E114" s="586"/>
      <c r="F114" s="613"/>
      <c r="G114" s="325" t="s">
        <v>193</v>
      </c>
      <c r="H114" s="326"/>
      <c r="I114" s="294" t="s">
        <v>343</v>
      </c>
      <c r="J114" s="295" t="s">
        <v>102</v>
      </c>
      <c r="K114" s="295" t="s">
        <v>102</v>
      </c>
      <c r="L114" s="295" t="s">
        <v>102</v>
      </c>
      <c r="M114" s="295" t="s">
        <v>102</v>
      </c>
      <c r="N114" s="295" t="s">
        <v>102</v>
      </c>
      <c r="O114" s="295"/>
      <c r="P114" s="295"/>
      <c r="Q114" s="243"/>
      <c r="R114" s="244"/>
      <c r="S114" s="244"/>
      <c r="T114" s="244"/>
      <c r="U114" s="244"/>
      <c r="V114" s="244"/>
      <c r="W114" s="245"/>
      <c r="Z114" s="2" t="s">
        <v>234</v>
      </c>
    </row>
    <row r="115" spans="1:26" ht="14.25" customHeight="1">
      <c r="A115" s="644"/>
      <c r="B115" s="15"/>
      <c r="C115" s="604" t="s">
        <v>52</v>
      </c>
      <c r="D115" s="605"/>
      <c r="E115" s="313"/>
      <c r="F115" s="314"/>
      <c r="G115" s="248" t="s">
        <v>194</v>
      </c>
      <c r="H115" s="249"/>
      <c r="I115" s="320" t="s">
        <v>348</v>
      </c>
      <c r="J115" s="320"/>
      <c r="K115" s="320"/>
      <c r="L115" s="320"/>
      <c r="M115" s="320"/>
      <c r="N115" s="320"/>
      <c r="O115" s="320"/>
      <c r="P115" s="320"/>
      <c r="Q115" s="243"/>
      <c r="R115" s="244"/>
      <c r="S115" s="244"/>
      <c r="T115" s="244"/>
      <c r="U115" s="244"/>
      <c r="V115" s="244"/>
      <c r="W115" s="245"/>
      <c r="Z115" s="2" t="s">
        <v>244</v>
      </c>
    </row>
    <row r="116" spans="1:23" ht="14.25" customHeight="1" hidden="1">
      <c r="A116" s="644"/>
      <c r="B116" s="151"/>
      <c r="C116" s="606"/>
      <c r="D116" s="607"/>
      <c r="E116" s="315"/>
      <c r="F116" s="316"/>
      <c r="G116" s="620"/>
      <c r="H116" s="621"/>
      <c r="I116" s="327" t="s">
        <v>314</v>
      </c>
      <c r="J116" s="327"/>
      <c r="K116" s="327"/>
      <c r="L116" s="327"/>
      <c r="M116" s="327"/>
      <c r="N116" s="327"/>
      <c r="O116" s="327"/>
      <c r="P116" s="327"/>
      <c r="Q116" s="243"/>
      <c r="R116" s="244"/>
      <c r="S116" s="244"/>
      <c r="T116" s="244"/>
      <c r="U116" s="244"/>
      <c r="V116" s="244"/>
      <c r="W116" s="245"/>
    </row>
    <row r="117" spans="1:23" ht="14.25" customHeight="1">
      <c r="A117" s="644"/>
      <c r="C117" s="606"/>
      <c r="D117" s="607"/>
      <c r="E117" s="315"/>
      <c r="F117" s="316"/>
      <c r="G117" s="248" t="s">
        <v>195</v>
      </c>
      <c r="H117" s="249"/>
      <c r="I117" s="320" t="str">
        <f>IF(OR($Y$80=0,$Y$80=""),AD77,AD78)</f>
        <v>НГК-КИП-СМ(ИКП) (для дренажа и подсистемы НГК-СКМ)</v>
      </c>
      <c r="J117" s="320"/>
      <c r="K117" s="320"/>
      <c r="L117" s="320"/>
      <c r="M117" s="320"/>
      <c r="N117" s="320"/>
      <c r="O117" s="320"/>
      <c r="P117" s="320"/>
      <c r="Q117" s="243"/>
      <c r="R117" s="244"/>
      <c r="S117" s="244"/>
      <c r="T117" s="244"/>
      <c r="U117" s="244"/>
      <c r="V117" s="244"/>
      <c r="W117" s="245"/>
    </row>
    <row r="118" spans="1:23" ht="14.25" customHeight="1">
      <c r="A118" s="644"/>
      <c r="C118" s="606"/>
      <c r="D118" s="607"/>
      <c r="E118" s="315"/>
      <c r="F118" s="316"/>
      <c r="G118" s="248" t="s">
        <v>196</v>
      </c>
      <c r="H118" s="249"/>
      <c r="I118" s="320" t="s">
        <v>350</v>
      </c>
      <c r="J118" s="320"/>
      <c r="K118" s="320"/>
      <c r="L118" s="320"/>
      <c r="M118" s="320"/>
      <c r="N118" s="320"/>
      <c r="O118" s="320"/>
      <c r="P118" s="320"/>
      <c r="Q118" s="243"/>
      <c r="R118" s="244"/>
      <c r="S118" s="244"/>
      <c r="T118" s="244"/>
      <c r="U118" s="244"/>
      <c r="V118" s="244"/>
      <c r="W118" s="245"/>
    </row>
    <row r="119" spans="1:33" ht="14.25" customHeight="1">
      <c r="A119" s="644"/>
      <c r="C119" s="606"/>
      <c r="D119" s="607"/>
      <c r="E119" s="315"/>
      <c r="F119" s="316"/>
      <c r="G119" s="248" t="s">
        <v>197</v>
      </c>
      <c r="H119" s="249"/>
      <c r="I119" s="320" t="s">
        <v>349</v>
      </c>
      <c r="J119" s="320"/>
      <c r="K119" s="320"/>
      <c r="L119" s="320"/>
      <c r="M119" s="320"/>
      <c r="N119" s="320"/>
      <c r="O119" s="320"/>
      <c r="P119" s="320"/>
      <c r="Q119" s="243"/>
      <c r="R119" s="244"/>
      <c r="S119" s="244"/>
      <c r="T119" s="244"/>
      <c r="U119" s="244"/>
      <c r="V119" s="244"/>
      <c r="W119" s="245"/>
      <c r="Z119" s="231" t="s">
        <v>351</v>
      </c>
      <c r="AA119" s="232"/>
      <c r="AB119" s="232"/>
      <c r="AC119" s="232"/>
      <c r="AD119" s="232"/>
      <c r="AE119" s="232"/>
      <c r="AF119" s="232"/>
      <c r="AG119" s="233"/>
    </row>
    <row r="120" spans="1:33" ht="14.25" customHeight="1">
      <c r="A120" s="644"/>
      <c r="C120" s="606"/>
      <c r="D120" s="607"/>
      <c r="E120" s="315"/>
      <c r="F120" s="316"/>
      <c r="G120" s="248" t="s">
        <v>198</v>
      </c>
      <c r="H120" s="249"/>
      <c r="I120" s="687" t="s">
        <v>364</v>
      </c>
      <c r="J120" s="687"/>
      <c r="K120" s="687"/>
      <c r="L120" s="687"/>
      <c r="M120" s="687"/>
      <c r="N120" s="687"/>
      <c r="O120" s="687"/>
      <c r="P120" s="687"/>
      <c r="Q120" s="243"/>
      <c r="R120" s="244"/>
      <c r="S120" s="244"/>
      <c r="T120" s="244"/>
      <c r="U120" s="244"/>
      <c r="V120" s="244"/>
      <c r="W120" s="245"/>
      <c r="Z120" s="231" t="s">
        <v>352</v>
      </c>
      <c r="AA120" s="232"/>
      <c r="AB120" s="232"/>
      <c r="AC120" s="232"/>
      <c r="AD120" s="232"/>
      <c r="AE120" s="232"/>
      <c r="AF120" s="232"/>
      <c r="AG120" s="233"/>
    </row>
    <row r="121" spans="1:23" ht="14.25" customHeight="1">
      <c r="A121" s="644"/>
      <c r="C121" s="606"/>
      <c r="D121" s="607"/>
      <c r="E121" s="315"/>
      <c r="F121" s="316"/>
      <c r="G121" s="248" t="s">
        <v>199</v>
      </c>
      <c r="H121" s="249"/>
      <c r="I121" s="321"/>
      <c r="J121" s="321"/>
      <c r="K121" s="321"/>
      <c r="L121" s="321"/>
      <c r="M121" s="321"/>
      <c r="N121" s="321"/>
      <c r="O121" s="321"/>
      <c r="P121" s="321"/>
      <c r="Q121" s="243"/>
      <c r="R121" s="244"/>
      <c r="S121" s="244"/>
      <c r="T121" s="244"/>
      <c r="U121" s="244"/>
      <c r="V121" s="244"/>
      <c r="W121" s="245"/>
    </row>
    <row r="122" spans="1:33" ht="14.25" customHeight="1" thickBot="1">
      <c r="A122" s="644"/>
      <c r="C122" s="608"/>
      <c r="D122" s="609"/>
      <c r="E122" s="318"/>
      <c r="F122" s="610"/>
      <c r="G122" s="248" t="s">
        <v>200</v>
      </c>
      <c r="H122" s="249"/>
      <c r="I122" s="270"/>
      <c r="J122" s="270"/>
      <c r="K122" s="270"/>
      <c r="L122" s="270"/>
      <c r="M122" s="270"/>
      <c r="N122" s="270"/>
      <c r="O122" s="270"/>
      <c r="P122" s="270"/>
      <c r="Q122" s="243"/>
      <c r="R122" s="244"/>
      <c r="S122" s="244"/>
      <c r="T122" s="244"/>
      <c r="U122" s="244"/>
      <c r="V122" s="244"/>
      <c r="W122" s="245"/>
      <c r="Z122" s="231" t="s">
        <v>270</v>
      </c>
      <c r="AA122" s="232"/>
      <c r="AB122" s="232"/>
      <c r="AC122" s="232"/>
      <c r="AD122" s="232"/>
      <c r="AE122" s="232"/>
      <c r="AF122" s="232"/>
      <c r="AG122" s="233"/>
    </row>
    <row r="123" spans="1:33" ht="14.25" customHeight="1">
      <c r="A123" s="644"/>
      <c r="C123" s="604" t="s">
        <v>51</v>
      </c>
      <c r="D123" s="605"/>
      <c r="E123" s="313"/>
      <c r="F123" s="314"/>
      <c r="G123" s="248" t="s">
        <v>241</v>
      </c>
      <c r="H123" s="249"/>
      <c r="I123" s="322"/>
      <c r="J123" s="323"/>
      <c r="K123" s="323"/>
      <c r="L123" s="323"/>
      <c r="M123" s="323"/>
      <c r="N123" s="323"/>
      <c r="O123" s="323"/>
      <c r="P123" s="324"/>
      <c r="Q123" s="243"/>
      <c r="R123" s="244"/>
      <c r="S123" s="244"/>
      <c r="T123" s="244"/>
      <c r="U123" s="244"/>
      <c r="V123" s="244"/>
      <c r="W123" s="245"/>
      <c r="Z123" s="231" t="s">
        <v>271</v>
      </c>
      <c r="AA123" s="232"/>
      <c r="AB123" s="232"/>
      <c r="AC123" s="232"/>
      <c r="AD123" s="232"/>
      <c r="AE123" s="232"/>
      <c r="AF123" s="232"/>
      <c r="AG123" s="233"/>
    </row>
    <row r="124" spans="1:23" ht="14.25" customHeight="1" thickBot="1">
      <c r="A124" s="644"/>
      <c r="C124" s="606"/>
      <c r="D124" s="607"/>
      <c r="E124" s="315"/>
      <c r="F124" s="316"/>
      <c r="G124" s="300" t="s">
        <v>296</v>
      </c>
      <c r="H124" s="301"/>
      <c r="I124" s="301"/>
      <c r="J124" s="301"/>
      <c r="K124" s="301"/>
      <c r="L124" s="301"/>
      <c r="M124" s="301"/>
      <c r="N124" s="301"/>
      <c r="O124" s="301"/>
      <c r="P124" s="301"/>
      <c r="Q124" s="301"/>
      <c r="R124" s="301"/>
      <c r="S124" s="301"/>
      <c r="T124" s="301"/>
      <c r="U124" s="301"/>
      <c r="V124" s="301"/>
      <c r="W124" s="302"/>
    </row>
    <row r="125" spans="1:23" ht="14.25" customHeight="1">
      <c r="A125" s="644"/>
      <c r="C125" s="606"/>
      <c r="D125" s="607"/>
      <c r="E125" s="315"/>
      <c r="F125" s="317"/>
      <c r="G125" s="28"/>
      <c r="H125" s="28"/>
      <c r="I125" s="28"/>
      <c r="J125" s="28"/>
      <c r="K125" s="28"/>
      <c r="L125" s="169"/>
      <c r="M125" s="271" t="str">
        <f>M58</f>
        <v>Номер опросного листа</v>
      </c>
      <c r="N125" s="272"/>
      <c r="O125" s="272"/>
      <c r="P125" s="272"/>
      <c r="Q125" s="272"/>
      <c r="R125" s="272"/>
      <c r="S125" s="272"/>
      <c r="T125" s="272"/>
      <c r="U125" s="272"/>
      <c r="V125" s="273"/>
      <c r="W125" s="290" t="s">
        <v>35</v>
      </c>
    </row>
    <row r="126" spans="1:23" ht="5.25" customHeight="1" thickBot="1">
      <c r="A126" s="644"/>
      <c r="C126" s="606"/>
      <c r="D126" s="607"/>
      <c r="E126" s="315"/>
      <c r="F126" s="317"/>
      <c r="G126" s="246"/>
      <c r="H126" s="246"/>
      <c r="I126" s="246"/>
      <c r="J126" s="246"/>
      <c r="K126" s="246"/>
      <c r="L126" s="262"/>
      <c r="M126" s="274"/>
      <c r="N126" s="275"/>
      <c r="O126" s="275"/>
      <c r="P126" s="275"/>
      <c r="Q126" s="275"/>
      <c r="R126" s="275"/>
      <c r="S126" s="275"/>
      <c r="T126" s="275"/>
      <c r="U126" s="275"/>
      <c r="V126" s="276"/>
      <c r="W126" s="291"/>
    </row>
    <row r="127" spans="1:23" ht="8.25" customHeight="1" thickBot="1">
      <c r="A127" s="644"/>
      <c r="C127" s="606"/>
      <c r="D127" s="607"/>
      <c r="E127" s="315"/>
      <c r="F127" s="317"/>
      <c r="G127" s="247"/>
      <c r="H127" s="247"/>
      <c r="I127" s="247"/>
      <c r="J127" s="247"/>
      <c r="K127" s="247"/>
      <c r="L127" s="263"/>
      <c r="M127" s="274"/>
      <c r="N127" s="275"/>
      <c r="O127" s="275"/>
      <c r="P127" s="275"/>
      <c r="Q127" s="275"/>
      <c r="R127" s="275"/>
      <c r="S127" s="275"/>
      <c r="T127" s="275"/>
      <c r="U127" s="275"/>
      <c r="V127" s="276"/>
      <c r="W127" s="260">
        <v>2</v>
      </c>
    </row>
    <row r="128" spans="3:23" ht="14.25" customHeight="1" thickBot="1">
      <c r="C128" s="608"/>
      <c r="D128" s="609"/>
      <c r="E128" s="318"/>
      <c r="F128" s="319"/>
      <c r="G128" s="26" t="s">
        <v>34</v>
      </c>
      <c r="H128" s="27" t="s">
        <v>54</v>
      </c>
      <c r="I128" s="27" t="s">
        <v>35</v>
      </c>
      <c r="J128" s="27" t="s">
        <v>39</v>
      </c>
      <c r="K128" s="27" t="s">
        <v>36</v>
      </c>
      <c r="L128" s="27" t="s">
        <v>37</v>
      </c>
      <c r="M128" s="277"/>
      <c r="N128" s="278"/>
      <c r="O128" s="278"/>
      <c r="P128" s="278"/>
      <c r="Q128" s="278"/>
      <c r="R128" s="278"/>
      <c r="S128" s="278"/>
      <c r="T128" s="278"/>
      <c r="U128" s="278"/>
      <c r="V128" s="279"/>
      <c r="W128" s="261"/>
    </row>
    <row r="129" spans="1:25" ht="9.75" customHeight="1">
      <c r="A129" s="43"/>
      <c r="B129" s="43"/>
      <c r="C129" s="43"/>
      <c r="D129" s="43"/>
      <c r="E129" s="43"/>
      <c r="F129" s="43"/>
      <c r="G129" s="239" t="s">
        <v>201</v>
      </c>
      <c r="H129" s="240"/>
      <c r="I129" s="280" t="s">
        <v>122</v>
      </c>
      <c r="J129" s="281"/>
      <c r="K129" s="281"/>
      <c r="L129" s="281"/>
      <c r="M129" s="281"/>
      <c r="N129" s="281"/>
      <c r="O129" s="281"/>
      <c r="P129" s="281"/>
      <c r="Q129" s="284"/>
      <c r="R129" s="285"/>
      <c r="S129" s="285"/>
      <c r="T129" s="285"/>
      <c r="U129" s="285"/>
      <c r="V129" s="285"/>
      <c r="W129" s="286"/>
      <c r="Y129" s="8" t="b">
        <v>1</v>
      </c>
    </row>
    <row r="130" spans="1:23" ht="10.5" customHeight="1" thickBot="1">
      <c r="A130" s="43"/>
      <c r="B130" s="43"/>
      <c r="C130" s="43"/>
      <c r="D130" s="43"/>
      <c r="E130" s="43"/>
      <c r="F130" s="43"/>
      <c r="G130" s="241"/>
      <c r="H130" s="242"/>
      <c r="I130" s="282"/>
      <c r="J130" s="283"/>
      <c r="K130" s="283"/>
      <c r="L130" s="283"/>
      <c r="M130" s="283"/>
      <c r="N130" s="283"/>
      <c r="O130" s="283"/>
      <c r="P130" s="283"/>
      <c r="Q130" s="287"/>
      <c r="R130" s="288"/>
      <c r="S130" s="288"/>
      <c r="T130" s="288"/>
      <c r="U130" s="288"/>
      <c r="V130" s="288"/>
      <c r="W130" s="289"/>
    </row>
    <row r="131" spans="1:38" ht="14.25" customHeight="1">
      <c r="A131" s="43"/>
      <c r="B131" s="43"/>
      <c r="C131" s="43"/>
      <c r="D131" s="43"/>
      <c r="E131" s="43"/>
      <c r="F131" s="43"/>
      <c r="G131" s="676" t="s">
        <v>159</v>
      </c>
      <c r="H131" s="677"/>
      <c r="I131" s="677"/>
      <c r="J131" s="677"/>
      <c r="K131" s="677"/>
      <c r="L131" s="677"/>
      <c r="M131" s="677"/>
      <c r="N131" s="677"/>
      <c r="O131" s="677"/>
      <c r="P131" s="677"/>
      <c r="Q131" s="677"/>
      <c r="R131" s="677"/>
      <c r="S131" s="677"/>
      <c r="T131" s="677"/>
      <c r="U131" s="677"/>
      <c r="V131" s="677"/>
      <c r="W131" s="678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</row>
    <row r="132" spans="1:38" ht="14.25" customHeight="1">
      <c r="A132" s="43"/>
      <c r="B132" s="43"/>
      <c r="C132" s="43"/>
      <c r="D132" s="43"/>
      <c r="E132" s="43"/>
      <c r="F132" s="43"/>
      <c r="G132" s="679"/>
      <c r="H132" s="680"/>
      <c r="I132" s="680"/>
      <c r="J132" s="680"/>
      <c r="K132" s="680"/>
      <c r="L132" s="680"/>
      <c r="M132" s="680"/>
      <c r="N132" s="680"/>
      <c r="O132" s="680"/>
      <c r="P132" s="680"/>
      <c r="Q132" s="680"/>
      <c r="R132" s="680"/>
      <c r="S132" s="680"/>
      <c r="T132" s="680"/>
      <c r="U132" s="680"/>
      <c r="V132" s="680"/>
      <c r="W132" s="681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</row>
    <row r="133" spans="1:38" ht="14.25" customHeight="1">
      <c r="A133" s="43"/>
      <c r="B133" s="43"/>
      <c r="C133" s="43"/>
      <c r="D133" s="43"/>
      <c r="E133" s="43"/>
      <c r="F133" s="43"/>
      <c r="G133" s="679"/>
      <c r="H133" s="680"/>
      <c r="I133" s="680"/>
      <c r="J133" s="680"/>
      <c r="K133" s="680"/>
      <c r="L133" s="680"/>
      <c r="M133" s="680"/>
      <c r="N133" s="680"/>
      <c r="O133" s="680"/>
      <c r="P133" s="680"/>
      <c r="Q133" s="680"/>
      <c r="R133" s="680"/>
      <c r="S133" s="680"/>
      <c r="T133" s="680"/>
      <c r="U133" s="680"/>
      <c r="V133" s="680"/>
      <c r="W133" s="681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</row>
    <row r="134" spans="1:38" ht="14.25" customHeight="1">
      <c r="A134" s="43"/>
      <c r="B134" s="43"/>
      <c r="C134" s="43"/>
      <c r="D134" s="43"/>
      <c r="E134" s="43"/>
      <c r="F134" s="43"/>
      <c r="G134" s="679"/>
      <c r="H134" s="680"/>
      <c r="I134" s="680"/>
      <c r="J134" s="680"/>
      <c r="K134" s="680"/>
      <c r="L134" s="680"/>
      <c r="M134" s="680"/>
      <c r="N134" s="680"/>
      <c r="O134" s="680"/>
      <c r="P134" s="680"/>
      <c r="Q134" s="680"/>
      <c r="R134" s="680"/>
      <c r="S134" s="680"/>
      <c r="T134" s="680"/>
      <c r="U134" s="680"/>
      <c r="V134" s="680"/>
      <c r="W134" s="681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</row>
    <row r="135" spans="1:38" ht="11.25" customHeight="1">
      <c r="A135" s="43"/>
      <c r="B135" s="43"/>
      <c r="C135" s="43"/>
      <c r="D135" s="43"/>
      <c r="E135" s="43"/>
      <c r="F135" s="43"/>
      <c r="G135" s="682"/>
      <c r="H135" s="683"/>
      <c r="I135" s="683"/>
      <c r="J135" s="683"/>
      <c r="K135" s="683"/>
      <c r="L135" s="683"/>
      <c r="M135" s="683"/>
      <c r="N135" s="683"/>
      <c r="O135" s="683"/>
      <c r="P135" s="683"/>
      <c r="Q135" s="683"/>
      <c r="R135" s="683"/>
      <c r="S135" s="683"/>
      <c r="T135" s="683"/>
      <c r="U135" s="683"/>
      <c r="V135" s="683"/>
      <c r="W135" s="684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</row>
    <row r="136" spans="1:38" ht="14.25" customHeight="1">
      <c r="A136" s="43"/>
      <c r="B136" s="43"/>
      <c r="C136" s="43"/>
      <c r="D136" s="43"/>
      <c r="E136" s="43"/>
      <c r="F136" s="43"/>
      <c r="G136" s="251" t="s">
        <v>292</v>
      </c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  <c r="V136" s="252"/>
      <c r="W136" s="253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</row>
    <row r="137" spans="1:38" ht="14.25" customHeight="1">
      <c r="A137" s="43"/>
      <c r="B137" s="43"/>
      <c r="C137" s="43"/>
      <c r="D137" s="43"/>
      <c r="E137" s="43"/>
      <c r="F137" s="43"/>
      <c r="G137" s="254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6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</row>
    <row r="138" spans="1:38" ht="14.25" customHeight="1">
      <c r="A138" s="43"/>
      <c r="B138" s="43"/>
      <c r="C138" s="43"/>
      <c r="D138" s="43"/>
      <c r="E138" s="43"/>
      <c r="F138" s="43"/>
      <c r="G138" s="254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6"/>
      <c r="Y138" s="33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</row>
    <row r="139" spans="1:38" ht="14.25" customHeight="1">
      <c r="A139" s="43"/>
      <c r="B139" s="43"/>
      <c r="C139" s="43"/>
      <c r="D139" s="43"/>
      <c r="E139" s="43"/>
      <c r="F139" s="43"/>
      <c r="G139" s="257"/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9"/>
      <c r="Y139" s="34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</row>
    <row r="140" spans="1:76" ht="14.25" customHeight="1">
      <c r="A140" s="43"/>
      <c r="B140" s="43"/>
      <c r="C140" s="43"/>
      <c r="D140" s="43"/>
      <c r="E140" s="43"/>
      <c r="F140" s="43"/>
      <c r="G140" s="264" t="s">
        <v>359</v>
      </c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5"/>
      <c r="W140" s="266"/>
      <c r="Y140" s="34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2"/>
      <c r="AN140" s="2"/>
      <c r="AP140" s="2"/>
      <c r="BB140" s="2"/>
      <c r="BC140" s="2"/>
      <c r="BD140" s="2"/>
      <c r="BE140" s="2"/>
      <c r="BX140" s="2"/>
    </row>
    <row r="141" spans="1:76" ht="14.25" customHeight="1">
      <c r="A141" s="43"/>
      <c r="B141" s="43"/>
      <c r="C141" s="43"/>
      <c r="D141" s="43"/>
      <c r="E141" s="43"/>
      <c r="F141" s="43"/>
      <c r="G141" s="267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9"/>
      <c r="Y141" s="35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2"/>
      <c r="AN141" s="2"/>
      <c r="AP141" s="2"/>
      <c r="BB141" s="2"/>
      <c r="BC141" s="2"/>
      <c r="BD141" s="2"/>
      <c r="BE141" s="2"/>
      <c r="BX141" s="2"/>
    </row>
    <row r="142" spans="1:76" ht="12" customHeight="1">
      <c r="A142" s="43"/>
      <c r="B142" s="43"/>
      <c r="C142" s="43"/>
      <c r="D142" s="43"/>
      <c r="E142" s="43"/>
      <c r="F142" s="43"/>
      <c r="G142" s="267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9"/>
      <c r="Y142" s="36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2"/>
      <c r="AN142" s="2"/>
      <c r="AP142" s="2"/>
      <c r="BB142" s="2"/>
      <c r="BC142" s="2"/>
      <c r="BD142" s="2"/>
      <c r="BE142" s="2"/>
      <c r="BX142" s="2"/>
    </row>
    <row r="143" spans="1:76" ht="14.25" customHeight="1">
      <c r="A143" s="43"/>
      <c r="B143" s="43"/>
      <c r="C143" s="43"/>
      <c r="D143" s="43"/>
      <c r="E143" s="43"/>
      <c r="F143" s="43"/>
      <c r="G143" s="234" t="s">
        <v>252</v>
      </c>
      <c r="H143" s="235"/>
      <c r="I143" s="236" t="s">
        <v>253</v>
      </c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8"/>
      <c r="Y143" s="37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2"/>
      <c r="AN143" s="2"/>
      <c r="AP143" s="2"/>
      <c r="BB143" s="2"/>
      <c r="BC143" s="2"/>
      <c r="BD143" s="2"/>
      <c r="BE143" s="2"/>
      <c r="BX143" s="2"/>
    </row>
    <row r="144" spans="1:76" ht="28.5" customHeight="1">
      <c r="A144" s="43"/>
      <c r="B144" s="43"/>
      <c r="C144" s="43"/>
      <c r="D144" s="43"/>
      <c r="E144" s="43"/>
      <c r="F144" s="43"/>
      <c r="G144" s="157"/>
      <c r="H144" s="250" t="s">
        <v>320</v>
      </c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S144" s="250"/>
      <c r="T144" s="250"/>
      <c r="U144" s="250"/>
      <c r="V144" s="250"/>
      <c r="W144" s="158"/>
      <c r="Y144" s="37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2"/>
      <c r="AN144" s="2"/>
      <c r="AP144" s="2"/>
      <c r="BB144" s="2"/>
      <c r="BC144" s="2"/>
      <c r="BD144" s="2"/>
      <c r="BE144" s="2"/>
      <c r="BX144" s="2"/>
    </row>
    <row r="145" spans="1:76" ht="14.25" customHeight="1">
      <c r="A145" s="43"/>
      <c r="B145" s="43"/>
      <c r="C145" s="43"/>
      <c r="D145" s="43"/>
      <c r="E145" s="43"/>
      <c r="F145" s="43"/>
      <c r="G145" s="44"/>
      <c r="H145" s="652" t="s">
        <v>281</v>
      </c>
      <c r="I145" s="652"/>
      <c r="J145" s="652"/>
      <c r="K145" s="652"/>
      <c r="L145" s="652"/>
      <c r="M145" s="652"/>
      <c r="N145" s="652"/>
      <c r="O145" s="652"/>
      <c r="P145" s="652"/>
      <c r="Q145" s="652"/>
      <c r="R145" s="652"/>
      <c r="S145" s="652"/>
      <c r="T145" s="652"/>
      <c r="U145" s="652"/>
      <c r="V145" s="652"/>
      <c r="W145" s="49"/>
      <c r="Y145" s="38"/>
      <c r="AD145" s="156"/>
      <c r="AM145" s="2"/>
      <c r="AN145" s="2"/>
      <c r="AP145" s="2"/>
      <c r="BB145" s="2"/>
      <c r="BC145" s="2"/>
      <c r="BD145" s="2"/>
      <c r="BE145" s="2"/>
      <c r="BX145" s="2"/>
    </row>
    <row r="146" spans="1:25" ht="14.25" customHeight="1">
      <c r="A146" s="43"/>
      <c r="B146" s="43"/>
      <c r="C146" s="43"/>
      <c r="D146" s="43"/>
      <c r="E146" s="43"/>
      <c r="F146" s="43"/>
      <c r="G146" s="44"/>
      <c r="H146" s="652"/>
      <c r="I146" s="652"/>
      <c r="J146" s="652"/>
      <c r="K146" s="652"/>
      <c r="L146" s="652"/>
      <c r="M146" s="652"/>
      <c r="N146" s="652"/>
      <c r="O146" s="652"/>
      <c r="P146" s="652"/>
      <c r="Q146" s="652"/>
      <c r="R146" s="652"/>
      <c r="S146" s="652"/>
      <c r="T146" s="652"/>
      <c r="U146" s="652"/>
      <c r="V146" s="652"/>
      <c r="W146" s="49"/>
      <c r="Y146" s="39"/>
    </row>
    <row r="147" spans="1:25" ht="3" customHeight="1">
      <c r="A147" s="43"/>
      <c r="B147" s="43"/>
      <c r="C147" s="43"/>
      <c r="D147" s="43"/>
      <c r="E147" s="43"/>
      <c r="F147" s="43"/>
      <c r="G147" s="44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49"/>
      <c r="Y147" s="39"/>
    </row>
    <row r="148" spans="1:25" ht="14.25" customHeight="1">
      <c r="A148" s="43"/>
      <c r="B148" s="43"/>
      <c r="C148" s="43"/>
      <c r="D148" s="43"/>
      <c r="E148" s="43"/>
      <c r="F148" s="43"/>
      <c r="G148" s="44"/>
      <c r="H148" s="674" t="s">
        <v>321</v>
      </c>
      <c r="I148" s="674"/>
      <c r="J148" s="674"/>
      <c r="K148" s="674"/>
      <c r="L148" s="674"/>
      <c r="M148" s="674"/>
      <c r="N148" s="674"/>
      <c r="O148" s="674"/>
      <c r="P148" s="674"/>
      <c r="Q148" s="674"/>
      <c r="R148" s="674"/>
      <c r="S148" s="674"/>
      <c r="T148" s="674"/>
      <c r="U148" s="674"/>
      <c r="V148" s="674"/>
      <c r="W148" s="49"/>
      <c r="Y148" s="39"/>
    </row>
    <row r="149" spans="1:25" ht="14.25" customHeight="1">
      <c r="A149" s="43"/>
      <c r="B149" s="43"/>
      <c r="C149" s="43"/>
      <c r="D149" s="43"/>
      <c r="E149" s="43"/>
      <c r="F149" s="43"/>
      <c r="G149" s="44"/>
      <c r="H149" s="229" t="s">
        <v>106</v>
      </c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49"/>
      <c r="Y149" s="39"/>
    </row>
    <row r="150" spans="1:25" ht="14.25" customHeight="1">
      <c r="A150" s="43"/>
      <c r="B150" s="43"/>
      <c r="C150" s="43"/>
      <c r="D150" s="43"/>
      <c r="E150" s="43"/>
      <c r="F150" s="43"/>
      <c r="G150" s="44"/>
      <c r="H150" s="229" t="s">
        <v>291</v>
      </c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49"/>
      <c r="Y150" s="39"/>
    </row>
    <row r="151" spans="1:40" ht="14.25" customHeight="1">
      <c r="A151" s="43"/>
      <c r="B151" s="43"/>
      <c r="C151" s="43"/>
      <c r="D151" s="43"/>
      <c r="E151" s="43"/>
      <c r="F151" s="43"/>
      <c r="G151" s="44"/>
      <c r="H151" s="229" t="s">
        <v>327</v>
      </c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49"/>
      <c r="Y151" s="39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4.25" customHeight="1">
      <c r="A152" s="43"/>
      <c r="B152" s="43"/>
      <c r="C152" s="43"/>
      <c r="D152" s="43"/>
      <c r="E152" s="43"/>
      <c r="F152" s="43"/>
      <c r="G152" s="44"/>
      <c r="H152" s="229" t="s">
        <v>105</v>
      </c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49"/>
      <c r="Y152" s="31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14.25" customHeight="1">
      <c r="A153" s="43"/>
      <c r="B153" s="43"/>
      <c r="C153" s="43"/>
      <c r="D153" s="43"/>
      <c r="E153" s="43"/>
      <c r="F153" s="43"/>
      <c r="G153" s="44"/>
      <c r="H153" s="230" t="s">
        <v>289</v>
      </c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49"/>
      <c r="Y153" s="4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</row>
    <row r="154" spans="1:40" ht="14.25" customHeight="1">
      <c r="A154" s="43"/>
      <c r="B154" s="43"/>
      <c r="C154" s="43"/>
      <c r="D154" s="43"/>
      <c r="E154" s="43"/>
      <c r="F154" s="43"/>
      <c r="G154" s="44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0"/>
      <c r="W154" s="49"/>
      <c r="Y154" s="3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</row>
    <row r="155" spans="1:40" ht="14.25" customHeight="1">
      <c r="A155" s="43"/>
      <c r="B155" s="43"/>
      <c r="C155" s="43"/>
      <c r="D155" s="43"/>
      <c r="E155" s="43"/>
      <c r="F155" s="43"/>
      <c r="G155" s="44"/>
      <c r="H155" s="653" t="s">
        <v>358</v>
      </c>
      <c r="I155" s="653"/>
      <c r="J155" s="653"/>
      <c r="K155" s="653"/>
      <c r="L155" s="653"/>
      <c r="M155" s="653"/>
      <c r="N155" s="653"/>
      <c r="O155" s="653"/>
      <c r="P155" s="653"/>
      <c r="Q155" s="653"/>
      <c r="R155" s="653"/>
      <c r="S155" s="653"/>
      <c r="T155" s="653"/>
      <c r="U155" s="653"/>
      <c r="V155" s="653"/>
      <c r="W155" s="49"/>
      <c r="Y155" s="41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</row>
    <row r="156" spans="1:40" ht="14.25" customHeight="1">
      <c r="A156" s="43"/>
      <c r="B156" s="43"/>
      <c r="C156" s="43"/>
      <c r="D156" s="43"/>
      <c r="E156" s="43"/>
      <c r="F156" s="43"/>
      <c r="G156" s="44"/>
      <c r="H156" s="653" t="s">
        <v>322</v>
      </c>
      <c r="I156" s="653"/>
      <c r="J156" s="653"/>
      <c r="K156" s="653"/>
      <c r="L156" s="653"/>
      <c r="M156" s="653"/>
      <c r="N156" s="653"/>
      <c r="O156" s="653"/>
      <c r="P156" s="653"/>
      <c r="Q156" s="653"/>
      <c r="R156" s="653"/>
      <c r="S156" s="653"/>
      <c r="T156" s="653"/>
      <c r="U156" s="653"/>
      <c r="V156" s="653"/>
      <c r="W156" s="49"/>
      <c r="Y156" s="42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</row>
    <row r="157" spans="1:40" ht="28.5" customHeight="1">
      <c r="A157" s="43"/>
      <c r="B157" s="43"/>
      <c r="C157" s="43"/>
      <c r="D157" s="43"/>
      <c r="E157" s="43"/>
      <c r="F157" s="43"/>
      <c r="G157" s="44"/>
      <c r="H157" s="653" t="s">
        <v>290</v>
      </c>
      <c r="I157" s="653"/>
      <c r="J157" s="653"/>
      <c r="K157" s="653"/>
      <c r="L157" s="653"/>
      <c r="M157" s="653"/>
      <c r="N157" s="653"/>
      <c r="O157" s="653"/>
      <c r="P157" s="653"/>
      <c r="Q157" s="653"/>
      <c r="R157" s="653"/>
      <c r="S157" s="653"/>
      <c r="T157" s="653"/>
      <c r="U157" s="653"/>
      <c r="V157" s="653"/>
      <c r="W157" s="49"/>
      <c r="Y157" s="31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</row>
    <row r="158" spans="1:76" s="121" customFormat="1" ht="14.25" customHeight="1">
      <c r="A158" s="119"/>
      <c r="B158" s="119"/>
      <c r="C158" s="119"/>
      <c r="D158" s="119"/>
      <c r="E158" s="119"/>
      <c r="F158" s="119"/>
      <c r="G158" s="44"/>
      <c r="H158" s="654" t="s">
        <v>326</v>
      </c>
      <c r="I158" s="654"/>
      <c r="J158" s="654"/>
      <c r="K158" s="654"/>
      <c r="L158" s="654"/>
      <c r="M158" s="654"/>
      <c r="N158" s="654"/>
      <c r="O158" s="654"/>
      <c r="P158" s="654"/>
      <c r="Q158" s="654"/>
      <c r="R158" s="654"/>
      <c r="S158" s="654"/>
      <c r="T158" s="654"/>
      <c r="U158" s="654"/>
      <c r="V158" s="654"/>
      <c r="W158" s="120"/>
      <c r="Y158" s="31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P158" s="123"/>
      <c r="BB158" s="124"/>
      <c r="BC158" s="124"/>
      <c r="BD158" s="124"/>
      <c r="BE158" s="124"/>
      <c r="BX158" s="125"/>
    </row>
    <row r="159" spans="1:40" ht="14.25" customHeight="1">
      <c r="A159" s="43"/>
      <c r="B159" s="43"/>
      <c r="C159" s="43"/>
      <c r="D159" s="43"/>
      <c r="E159" s="43"/>
      <c r="F159" s="43"/>
      <c r="G159" s="44"/>
      <c r="H159" s="228" t="s">
        <v>265</v>
      </c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49"/>
      <c r="Y159" s="31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</row>
    <row r="160" spans="1:40" ht="14.25" customHeight="1">
      <c r="A160" s="43"/>
      <c r="B160" s="43"/>
      <c r="C160" s="43"/>
      <c r="D160" s="43"/>
      <c r="E160" s="43"/>
      <c r="F160" s="43"/>
      <c r="G160" s="44"/>
      <c r="H160" s="650" t="s">
        <v>266</v>
      </c>
      <c r="I160" s="650"/>
      <c r="J160" s="650"/>
      <c r="K160" s="650"/>
      <c r="L160" s="650"/>
      <c r="M160" s="650"/>
      <c r="N160" s="650"/>
      <c r="O160" s="650"/>
      <c r="P160" s="650"/>
      <c r="Q160" s="650"/>
      <c r="R160" s="650"/>
      <c r="S160" s="650"/>
      <c r="T160" s="650"/>
      <c r="U160" s="650"/>
      <c r="V160" s="650"/>
      <c r="W160" s="49"/>
      <c r="Y160" s="41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</row>
    <row r="161" spans="1:76" ht="14.25" customHeight="1">
      <c r="A161" s="43"/>
      <c r="B161" s="43"/>
      <c r="C161" s="43"/>
      <c r="D161" s="43"/>
      <c r="E161" s="43"/>
      <c r="F161" s="43"/>
      <c r="G161" s="44"/>
      <c r="H161" s="654" t="s">
        <v>323</v>
      </c>
      <c r="I161" s="654"/>
      <c r="J161" s="654"/>
      <c r="K161" s="654"/>
      <c r="L161" s="654"/>
      <c r="M161" s="654"/>
      <c r="N161" s="654"/>
      <c r="O161" s="654"/>
      <c r="P161" s="654"/>
      <c r="Q161" s="654"/>
      <c r="R161" s="654"/>
      <c r="S161" s="654"/>
      <c r="T161" s="654"/>
      <c r="U161" s="654"/>
      <c r="V161" s="654"/>
      <c r="W161" s="49"/>
      <c r="Y161" s="42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P161" s="2"/>
      <c r="BB161" s="2"/>
      <c r="BC161" s="2"/>
      <c r="BD161" s="2"/>
      <c r="BE161" s="2"/>
      <c r="BX161" s="2"/>
    </row>
    <row r="162" spans="1:76" ht="14.25" customHeight="1">
      <c r="A162" s="43"/>
      <c r="B162" s="43"/>
      <c r="C162" s="43"/>
      <c r="D162" s="43"/>
      <c r="E162" s="43"/>
      <c r="F162" s="43"/>
      <c r="G162" s="44"/>
      <c r="H162" s="654" t="s">
        <v>324</v>
      </c>
      <c r="I162" s="654"/>
      <c r="J162" s="654"/>
      <c r="K162" s="654"/>
      <c r="L162" s="654"/>
      <c r="M162" s="654"/>
      <c r="N162" s="654"/>
      <c r="O162" s="654"/>
      <c r="P162" s="654"/>
      <c r="Q162" s="654"/>
      <c r="R162" s="654"/>
      <c r="S162" s="654"/>
      <c r="T162" s="654"/>
      <c r="U162" s="654"/>
      <c r="V162" s="654"/>
      <c r="W162" s="49"/>
      <c r="Y162" s="42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P162" s="2"/>
      <c r="BB162" s="2"/>
      <c r="BC162" s="2"/>
      <c r="BD162" s="2"/>
      <c r="BE162" s="2"/>
      <c r="BX162" s="2"/>
    </row>
    <row r="163" spans="1:76" ht="14.25" customHeight="1">
      <c r="A163" s="43"/>
      <c r="B163" s="43"/>
      <c r="C163" s="43"/>
      <c r="D163" s="43"/>
      <c r="E163" s="43"/>
      <c r="F163" s="43"/>
      <c r="G163" s="44"/>
      <c r="H163" s="657" t="s">
        <v>319</v>
      </c>
      <c r="I163" s="657"/>
      <c r="J163" s="657"/>
      <c r="K163" s="657"/>
      <c r="L163" s="657"/>
      <c r="M163" s="657"/>
      <c r="N163" s="657"/>
      <c r="O163" s="657"/>
      <c r="P163" s="657"/>
      <c r="Q163" s="657"/>
      <c r="R163" s="657"/>
      <c r="S163" s="657"/>
      <c r="T163" s="657"/>
      <c r="U163" s="657"/>
      <c r="V163" s="657"/>
      <c r="W163" s="49"/>
      <c r="Y163" s="31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P163" s="2"/>
      <c r="BB163" s="2"/>
      <c r="BC163" s="2"/>
      <c r="BD163" s="2"/>
      <c r="BE163" s="2"/>
      <c r="BX163" s="2"/>
    </row>
    <row r="164" spans="1:76" ht="14.25" customHeight="1">
      <c r="A164" s="43"/>
      <c r="B164" s="43"/>
      <c r="C164" s="43"/>
      <c r="D164" s="43"/>
      <c r="E164" s="43"/>
      <c r="F164" s="43"/>
      <c r="G164" s="44"/>
      <c r="H164" s="657"/>
      <c r="I164" s="657"/>
      <c r="J164" s="657"/>
      <c r="K164" s="657"/>
      <c r="L164" s="657"/>
      <c r="M164" s="657"/>
      <c r="N164" s="657"/>
      <c r="O164" s="657"/>
      <c r="P164" s="657"/>
      <c r="Q164" s="657"/>
      <c r="R164" s="657"/>
      <c r="S164" s="657"/>
      <c r="T164" s="657"/>
      <c r="U164" s="657"/>
      <c r="V164" s="657"/>
      <c r="W164" s="4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P164" s="2"/>
      <c r="BB164" s="2"/>
      <c r="BC164" s="2"/>
      <c r="BD164" s="2"/>
      <c r="BE164" s="2"/>
      <c r="BX164" s="2"/>
    </row>
    <row r="165" spans="1:76" ht="14.25" customHeight="1">
      <c r="A165" s="43"/>
      <c r="B165" s="43"/>
      <c r="C165" s="43"/>
      <c r="D165" s="43"/>
      <c r="E165" s="43"/>
      <c r="F165" s="43"/>
      <c r="G165" s="44"/>
      <c r="H165" s="655" t="s">
        <v>354</v>
      </c>
      <c r="I165" s="655"/>
      <c r="J165" s="655"/>
      <c r="K165" s="655"/>
      <c r="L165" s="655"/>
      <c r="M165" s="655"/>
      <c r="N165" s="655"/>
      <c r="O165" s="655"/>
      <c r="P165" s="655"/>
      <c r="Q165" s="655"/>
      <c r="R165" s="655"/>
      <c r="S165" s="655"/>
      <c r="T165" s="655"/>
      <c r="U165" s="655"/>
      <c r="V165" s="655"/>
      <c r="W165" s="49"/>
      <c r="Y165" s="36"/>
      <c r="Z165" s="31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P165" s="2"/>
      <c r="BB165" s="2"/>
      <c r="BC165" s="2"/>
      <c r="BD165" s="2"/>
      <c r="BE165" s="2"/>
      <c r="BX165" s="2"/>
    </row>
    <row r="166" spans="1:76" ht="14.25" customHeight="1">
      <c r="A166" s="43"/>
      <c r="B166" s="43"/>
      <c r="C166" s="43"/>
      <c r="D166" s="43"/>
      <c r="E166" s="43"/>
      <c r="F166" s="43"/>
      <c r="G166" s="44"/>
      <c r="H166" s="655" t="s">
        <v>356</v>
      </c>
      <c r="I166" s="655"/>
      <c r="J166" s="655"/>
      <c r="K166" s="655"/>
      <c r="L166" s="655"/>
      <c r="M166" s="655"/>
      <c r="N166" s="655"/>
      <c r="O166" s="655"/>
      <c r="P166" s="655"/>
      <c r="Q166" s="655"/>
      <c r="R166" s="655"/>
      <c r="S166" s="655"/>
      <c r="T166" s="655"/>
      <c r="U166" s="655"/>
      <c r="V166" s="655"/>
      <c r="W166" s="49"/>
      <c r="Y166" s="37"/>
      <c r="Z166" s="31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P166" s="2"/>
      <c r="BB166" s="2"/>
      <c r="BC166" s="2"/>
      <c r="BD166" s="2"/>
      <c r="BE166" s="2"/>
      <c r="BX166" s="2"/>
    </row>
    <row r="167" spans="1:76" ht="14.25" customHeight="1">
      <c r="A167" s="43"/>
      <c r="B167" s="43"/>
      <c r="C167" s="43"/>
      <c r="D167" s="43"/>
      <c r="E167" s="43"/>
      <c r="F167" s="43"/>
      <c r="G167" s="44"/>
      <c r="H167" s="656" t="s">
        <v>268</v>
      </c>
      <c r="I167" s="656"/>
      <c r="J167" s="656"/>
      <c r="K167" s="656"/>
      <c r="L167" s="656"/>
      <c r="M167" s="656"/>
      <c r="N167" s="656"/>
      <c r="O167" s="656"/>
      <c r="P167" s="656"/>
      <c r="Q167" s="656"/>
      <c r="R167" s="656"/>
      <c r="S167" s="656"/>
      <c r="T167" s="656"/>
      <c r="U167" s="656"/>
      <c r="V167" s="656"/>
      <c r="W167" s="49"/>
      <c r="Y167" s="36"/>
      <c r="Z167" s="31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P167" s="2"/>
      <c r="BB167" s="2"/>
      <c r="BC167" s="2"/>
      <c r="BD167" s="2"/>
      <c r="BE167" s="2"/>
      <c r="BX167" s="2"/>
    </row>
    <row r="168" spans="1:76" ht="14.25" customHeight="1">
      <c r="A168" s="43"/>
      <c r="B168" s="43"/>
      <c r="C168" s="43"/>
      <c r="D168" s="43"/>
      <c r="E168" s="43"/>
      <c r="F168" s="43"/>
      <c r="G168" s="44"/>
      <c r="H168" s="656"/>
      <c r="I168" s="656"/>
      <c r="J168" s="656"/>
      <c r="K168" s="656"/>
      <c r="L168" s="656"/>
      <c r="M168" s="656"/>
      <c r="N168" s="656"/>
      <c r="O168" s="656"/>
      <c r="P168" s="656"/>
      <c r="Q168" s="656"/>
      <c r="R168" s="656"/>
      <c r="S168" s="656"/>
      <c r="T168" s="656"/>
      <c r="U168" s="656"/>
      <c r="V168" s="656"/>
      <c r="W168" s="49"/>
      <c r="Y168" s="36"/>
      <c r="Z168" s="31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P168" s="2"/>
      <c r="BB168" s="2"/>
      <c r="BC168" s="2"/>
      <c r="BD168" s="2"/>
      <c r="BE168" s="2"/>
      <c r="BX168" s="2"/>
    </row>
    <row r="169" spans="1:76" ht="16.5" customHeight="1" thickBot="1">
      <c r="A169" s="43"/>
      <c r="B169" s="43"/>
      <c r="C169" s="43"/>
      <c r="D169" s="43"/>
      <c r="E169" s="43"/>
      <c r="F169" s="43"/>
      <c r="G169" s="44"/>
      <c r="H169" s="656"/>
      <c r="I169" s="656"/>
      <c r="J169" s="656"/>
      <c r="K169" s="656"/>
      <c r="L169" s="656"/>
      <c r="M169" s="656"/>
      <c r="N169" s="656"/>
      <c r="O169" s="656"/>
      <c r="P169" s="656"/>
      <c r="Q169" s="656"/>
      <c r="R169" s="656"/>
      <c r="S169" s="656"/>
      <c r="T169" s="656"/>
      <c r="U169" s="656"/>
      <c r="V169" s="656"/>
      <c r="W169" s="49"/>
      <c r="Y169" s="36"/>
      <c r="Z169" s="31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P169" s="2"/>
      <c r="BB169" s="2"/>
      <c r="BC169" s="2"/>
      <c r="BD169" s="2"/>
      <c r="BE169" s="2"/>
      <c r="BX169" s="2"/>
    </row>
    <row r="170" spans="1:76" ht="14.25" customHeight="1">
      <c r="A170" s="660" t="str">
        <f>A53</f>
        <v>Версия опросного листа 3.48.5 от 19.04.2017</v>
      </c>
      <c r="B170" s="43"/>
      <c r="C170" s="668" t="s">
        <v>53</v>
      </c>
      <c r="D170" s="669"/>
      <c r="E170" s="582"/>
      <c r="F170" s="583"/>
      <c r="G170" s="44"/>
      <c r="H170" s="52" t="s">
        <v>8</v>
      </c>
      <c r="I170" s="45"/>
      <c r="J170" s="45"/>
      <c r="K170" s="45"/>
      <c r="L170" s="45"/>
      <c r="M170" s="46"/>
      <c r="N170" s="46"/>
      <c r="O170" s="46"/>
      <c r="P170" s="46"/>
      <c r="Q170" s="47"/>
      <c r="R170" s="47"/>
      <c r="S170" s="47"/>
      <c r="T170" s="47"/>
      <c r="U170" s="48"/>
      <c r="V170" s="48"/>
      <c r="W170" s="49"/>
      <c r="Y170" s="39"/>
      <c r="Z170" s="31"/>
      <c r="AA170" s="31"/>
      <c r="AB170" s="31"/>
      <c r="AC170" s="31"/>
      <c r="AD170" s="32"/>
      <c r="AE170" s="32"/>
      <c r="AF170" s="3"/>
      <c r="AG170" s="3"/>
      <c r="AH170" s="3"/>
      <c r="AI170" s="3"/>
      <c r="AJ170" s="3"/>
      <c r="AK170" s="15"/>
      <c r="AL170" s="15"/>
      <c r="AP170" s="2"/>
      <c r="BB170" s="2"/>
      <c r="BC170" s="2"/>
      <c r="BD170" s="2"/>
      <c r="BE170" s="2"/>
      <c r="BX170" s="2"/>
    </row>
    <row r="171" spans="1:76" ht="14.25" customHeight="1">
      <c r="A171" s="660"/>
      <c r="B171" s="43"/>
      <c r="C171" s="670"/>
      <c r="D171" s="671"/>
      <c r="E171" s="584"/>
      <c r="F171" s="585"/>
      <c r="G171" s="44"/>
      <c r="H171" s="45"/>
      <c r="I171" s="45"/>
      <c r="J171" s="45"/>
      <c r="K171" s="45"/>
      <c r="L171" s="45"/>
      <c r="M171" s="46"/>
      <c r="N171" s="46"/>
      <c r="O171" s="46"/>
      <c r="P171" s="46"/>
      <c r="Q171" s="47"/>
      <c r="R171" s="47"/>
      <c r="S171" s="47"/>
      <c r="T171" s="47"/>
      <c r="U171" s="48"/>
      <c r="V171" s="48"/>
      <c r="W171" s="49"/>
      <c r="Y171" s="39"/>
      <c r="Z171" s="31"/>
      <c r="AA171" s="31"/>
      <c r="AB171" s="31"/>
      <c r="AC171" s="31"/>
      <c r="AD171" s="32"/>
      <c r="AE171" s="32"/>
      <c r="AF171" s="3"/>
      <c r="AG171" s="3"/>
      <c r="AH171" s="3"/>
      <c r="AI171" s="3"/>
      <c r="AJ171" s="3"/>
      <c r="AK171" s="15"/>
      <c r="AL171" s="15"/>
      <c r="AP171" s="2"/>
      <c r="BB171" s="2"/>
      <c r="BC171" s="2"/>
      <c r="BD171" s="2"/>
      <c r="BE171" s="2"/>
      <c r="BX171" s="2"/>
    </row>
    <row r="172" spans="1:76" ht="14.25" customHeight="1">
      <c r="A172" s="660"/>
      <c r="B172" s="43"/>
      <c r="C172" s="670"/>
      <c r="D172" s="671"/>
      <c r="E172" s="584"/>
      <c r="F172" s="585"/>
      <c r="G172" s="44"/>
      <c r="H172" s="53" t="s">
        <v>221</v>
      </c>
      <c r="I172" s="45"/>
      <c r="J172" s="45"/>
      <c r="K172" s="45"/>
      <c r="L172" s="45"/>
      <c r="M172" s="46"/>
      <c r="N172" s="46"/>
      <c r="O172" s="46"/>
      <c r="P172" s="46"/>
      <c r="Q172" s="47"/>
      <c r="R172" s="47"/>
      <c r="S172" s="47"/>
      <c r="T172" s="47"/>
      <c r="U172" s="48"/>
      <c r="V172" s="48"/>
      <c r="W172" s="49"/>
      <c r="Z172" s="31"/>
      <c r="AA172" s="31"/>
      <c r="AB172" s="31"/>
      <c r="AC172" s="31"/>
      <c r="AD172" s="32"/>
      <c r="AE172" s="32"/>
      <c r="AF172" s="3"/>
      <c r="AG172" s="3"/>
      <c r="AH172" s="3"/>
      <c r="AI172" s="3"/>
      <c r="AJ172" s="3"/>
      <c r="AK172" s="15"/>
      <c r="AL172" s="15"/>
      <c r="AP172" s="2"/>
      <c r="BB172" s="2"/>
      <c r="BC172" s="2"/>
      <c r="BD172" s="2"/>
      <c r="BE172" s="2"/>
      <c r="BX172" s="2"/>
    </row>
    <row r="173" spans="1:76" ht="14.25" customHeight="1">
      <c r="A173" s="660"/>
      <c r="B173" s="43"/>
      <c r="C173" s="670"/>
      <c r="D173" s="671"/>
      <c r="E173" s="584"/>
      <c r="F173" s="585"/>
      <c r="G173" s="44"/>
      <c r="H173" s="160" t="s">
        <v>222</v>
      </c>
      <c r="I173" s="45"/>
      <c r="J173" s="45"/>
      <c r="K173" s="45"/>
      <c r="L173" s="45"/>
      <c r="M173" s="46"/>
      <c r="N173" s="46"/>
      <c r="O173" s="46"/>
      <c r="P173" s="46"/>
      <c r="Q173" s="47"/>
      <c r="R173" s="47"/>
      <c r="S173" s="47"/>
      <c r="T173" s="47"/>
      <c r="U173" s="48"/>
      <c r="V173" s="48"/>
      <c r="W173" s="49"/>
      <c r="Z173" s="31"/>
      <c r="AA173" s="31"/>
      <c r="AB173" s="31"/>
      <c r="AC173" s="31"/>
      <c r="AD173" s="32"/>
      <c r="AE173" s="32"/>
      <c r="AF173" s="3"/>
      <c r="AG173" s="3"/>
      <c r="AH173" s="3"/>
      <c r="AI173" s="3"/>
      <c r="AJ173" s="3"/>
      <c r="AK173" s="15"/>
      <c r="AL173" s="15"/>
      <c r="AP173" s="2"/>
      <c r="BB173" s="2"/>
      <c r="BC173" s="2"/>
      <c r="BD173" s="2"/>
      <c r="BE173" s="2"/>
      <c r="BX173" s="2"/>
    </row>
    <row r="174" spans="1:76" ht="14.25" customHeight="1" thickBot="1">
      <c r="A174" s="660"/>
      <c r="B174" s="43"/>
      <c r="C174" s="672"/>
      <c r="D174" s="673"/>
      <c r="E174" s="586"/>
      <c r="F174" s="587"/>
      <c r="G174" s="44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49"/>
      <c r="Z174" s="31"/>
      <c r="AA174" s="31"/>
      <c r="AB174" s="31"/>
      <c r="AC174" s="31"/>
      <c r="AD174" s="32"/>
      <c r="AE174" s="32"/>
      <c r="AF174" s="3"/>
      <c r="AG174" s="3"/>
      <c r="AH174" s="3"/>
      <c r="AI174" s="3"/>
      <c r="AJ174" s="3"/>
      <c r="AK174" s="15"/>
      <c r="AL174" s="15"/>
      <c r="AP174" s="2"/>
      <c r="BB174" s="2"/>
      <c r="BC174" s="2"/>
      <c r="BD174" s="2"/>
      <c r="BE174" s="2"/>
      <c r="BX174" s="2"/>
    </row>
    <row r="175" spans="1:76" ht="14.25" customHeight="1">
      <c r="A175" s="660"/>
      <c r="B175" s="43"/>
      <c r="C175" s="576" t="s">
        <v>52</v>
      </c>
      <c r="D175" s="577"/>
      <c r="E175" s="313"/>
      <c r="F175" s="588"/>
      <c r="G175" s="44"/>
      <c r="H175" s="45" t="s">
        <v>245</v>
      </c>
      <c r="I175" s="45"/>
      <c r="J175" s="45"/>
      <c r="K175" s="45"/>
      <c r="L175" s="45"/>
      <c r="M175" s="46"/>
      <c r="N175" s="46"/>
      <c r="O175" s="46"/>
      <c r="P175" s="46"/>
      <c r="Q175" s="47"/>
      <c r="R175" s="47"/>
      <c r="S175" s="47"/>
      <c r="T175" s="47"/>
      <c r="U175" s="48"/>
      <c r="V175" s="48"/>
      <c r="W175" s="49"/>
      <c r="Z175" s="31"/>
      <c r="AA175" s="31"/>
      <c r="AB175" s="31"/>
      <c r="AC175" s="31"/>
      <c r="AD175" s="32"/>
      <c r="AE175" s="32"/>
      <c r="AF175" s="3"/>
      <c r="AG175" s="3"/>
      <c r="AH175" s="3"/>
      <c r="AI175" s="3"/>
      <c r="AJ175" s="3"/>
      <c r="AK175" s="15"/>
      <c r="AL175" s="15"/>
      <c r="AP175" s="2"/>
      <c r="BB175" s="2"/>
      <c r="BC175" s="2"/>
      <c r="BD175" s="2"/>
      <c r="BE175" s="2"/>
      <c r="BX175" s="2"/>
    </row>
    <row r="176" spans="1:76" ht="14.25" customHeight="1">
      <c r="A176" s="660"/>
      <c r="B176" s="43"/>
      <c r="C176" s="578"/>
      <c r="D176" s="579"/>
      <c r="E176" s="315"/>
      <c r="F176" s="317"/>
      <c r="G176" s="44"/>
      <c r="H176" s="45"/>
      <c r="I176" s="45"/>
      <c r="J176" s="45"/>
      <c r="K176" s="45"/>
      <c r="L176" s="45"/>
      <c r="M176" s="46"/>
      <c r="N176" s="46"/>
      <c r="O176" s="46"/>
      <c r="P176" s="46"/>
      <c r="Q176" s="47"/>
      <c r="R176" s="47"/>
      <c r="S176" s="47"/>
      <c r="T176" s="47"/>
      <c r="U176" s="48"/>
      <c r="V176" s="48"/>
      <c r="W176" s="49"/>
      <c r="Z176" s="31"/>
      <c r="AA176" s="31"/>
      <c r="AB176" s="31"/>
      <c r="AC176" s="31"/>
      <c r="AD176" s="32"/>
      <c r="AE176" s="32"/>
      <c r="AF176" s="3"/>
      <c r="AG176" s="3"/>
      <c r="AH176" s="3"/>
      <c r="AI176" s="3"/>
      <c r="AJ176" s="3"/>
      <c r="AK176" s="15"/>
      <c r="AL176" s="15"/>
      <c r="AP176" s="2"/>
      <c r="BB176" s="2"/>
      <c r="BC176" s="2"/>
      <c r="BD176" s="2"/>
      <c r="BE176" s="2"/>
      <c r="BX176" s="2"/>
    </row>
    <row r="177" spans="1:76" ht="14.25" customHeight="1">
      <c r="A177" s="660"/>
      <c r="B177" s="43"/>
      <c r="C177" s="578"/>
      <c r="D177" s="579"/>
      <c r="E177" s="315"/>
      <c r="F177" s="317"/>
      <c r="G177" s="44"/>
      <c r="H177" s="53" t="s">
        <v>221</v>
      </c>
      <c r="I177" s="45"/>
      <c r="J177" s="45"/>
      <c r="K177" s="45"/>
      <c r="L177" s="45"/>
      <c r="M177" s="46"/>
      <c r="N177" s="46"/>
      <c r="O177" s="46"/>
      <c r="P177" s="46"/>
      <c r="Q177" s="47"/>
      <c r="R177" s="47"/>
      <c r="S177" s="47"/>
      <c r="T177" s="47"/>
      <c r="U177" s="48"/>
      <c r="V177" s="48"/>
      <c r="W177" s="49"/>
      <c r="Z177" s="31"/>
      <c r="AA177" s="31"/>
      <c r="AB177" s="31"/>
      <c r="AC177" s="31"/>
      <c r="AD177" s="32"/>
      <c r="AE177" s="32"/>
      <c r="AF177" s="3"/>
      <c r="AG177" s="3"/>
      <c r="AH177" s="3"/>
      <c r="AI177" s="3"/>
      <c r="AJ177" s="3"/>
      <c r="AK177" s="15"/>
      <c r="AL177" s="15"/>
      <c r="AP177" s="2"/>
      <c r="BB177" s="2"/>
      <c r="BC177" s="2"/>
      <c r="BD177" s="2"/>
      <c r="BE177" s="2"/>
      <c r="BX177" s="2"/>
    </row>
    <row r="178" spans="1:38" ht="14.25" customHeight="1">
      <c r="A178" s="660"/>
      <c r="B178" s="43"/>
      <c r="C178" s="578"/>
      <c r="D178" s="579"/>
      <c r="E178" s="315"/>
      <c r="F178" s="317"/>
      <c r="G178" s="44"/>
      <c r="H178" s="160" t="s">
        <v>222</v>
      </c>
      <c r="I178" s="45"/>
      <c r="J178" s="45"/>
      <c r="K178" s="45"/>
      <c r="L178" s="45"/>
      <c r="M178" s="46"/>
      <c r="N178" s="46"/>
      <c r="O178" s="46"/>
      <c r="P178" s="46"/>
      <c r="Q178" s="47"/>
      <c r="R178" s="47"/>
      <c r="S178" s="47"/>
      <c r="T178" s="47"/>
      <c r="U178" s="48"/>
      <c r="V178" s="48"/>
      <c r="W178" s="49"/>
      <c r="Z178" s="31"/>
      <c r="AA178" s="31"/>
      <c r="AB178" s="31"/>
      <c r="AC178" s="31"/>
      <c r="AD178" s="32"/>
      <c r="AE178" s="32"/>
      <c r="AF178" s="3"/>
      <c r="AG178" s="3"/>
      <c r="AH178" s="3"/>
      <c r="AI178" s="3"/>
      <c r="AJ178" s="3"/>
      <c r="AK178" s="15"/>
      <c r="AL178" s="15"/>
    </row>
    <row r="179" spans="1:38" ht="14.25" customHeight="1">
      <c r="A179" s="660"/>
      <c r="B179" s="43"/>
      <c r="C179" s="578"/>
      <c r="D179" s="579"/>
      <c r="E179" s="315"/>
      <c r="F179" s="317"/>
      <c r="G179" s="44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49"/>
      <c r="Z179" s="31"/>
      <c r="AA179" s="31"/>
      <c r="AB179" s="31"/>
      <c r="AC179" s="31"/>
      <c r="AD179" s="32"/>
      <c r="AE179" s="32"/>
      <c r="AF179" s="3"/>
      <c r="AG179" s="3"/>
      <c r="AH179" s="3"/>
      <c r="AI179" s="3"/>
      <c r="AJ179" s="3"/>
      <c r="AK179" s="15"/>
      <c r="AL179" s="15"/>
    </row>
    <row r="180" spans="1:38" ht="14.25" customHeight="1">
      <c r="A180" s="660"/>
      <c r="B180" s="43"/>
      <c r="C180" s="578"/>
      <c r="D180" s="579"/>
      <c r="E180" s="315"/>
      <c r="F180" s="317"/>
      <c r="G180" s="44"/>
      <c r="H180" s="45" t="s">
        <v>245</v>
      </c>
      <c r="I180" s="45"/>
      <c r="J180" s="45"/>
      <c r="K180" s="45"/>
      <c r="L180" s="45"/>
      <c r="M180" s="46"/>
      <c r="N180" s="46"/>
      <c r="O180" s="46"/>
      <c r="P180" s="46"/>
      <c r="Q180" s="47"/>
      <c r="R180" s="47"/>
      <c r="S180" s="47"/>
      <c r="T180" s="47"/>
      <c r="U180" s="48"/>
      <c r="V180" s="48"/>
      <c r="W180" s="49"/>
      <c r="Z180" s="31"/>
      <c r="AA180" s="31"/>
      <c r="AB180" s="31"/>
      <c r="AC180" s="31"/>
      <c r="AD180" s="32"/>
      <c r="AE180" s="32"/>
      <c r="AF180" s="3"/>
      <c r="AG180" s="3"/>
      <c r="AH180" s="3"/>
      <c r="AI180" s="3"/>
      <c r="AJ180" s="3"/>
      <c r="AK180" s="15"/>
      <c r="AL180" s="15"/>
    </row>
    <row r="181" spans="1:38" ht="14.25" customHeight="1" thickBot="1">
      <c r="A181" s="660"/>
      <c r="B181" s="43"/>
      <c r="C181" s="580"/>
      <c r="D181" s="581"/>
      <c r="E181" s="318"/>
      <c r="F181" s="319"/>
      <c r="G181" s="44"/>
      <c r="H181" s="45"/>
      <c r="I181" s="45"/>
      <c r="J181" s="45"/>
      <c r="K181" s="45"/>
      <c r="L181" s="45"/>
      <c r="M181" s="46"/>
      <c r="N181" s="46"/>
      <c r="O181" s="46"/>
      <c r="P181" s="46"/>
      <c r="Q181" s="47"/>
      <c r="R181" s="47"/>
      <c r="S181" s="47"/>
      <c r="T181" s="47"/>
      <c r="U181" s="48"/>
      <c r="V181" s="48"/>
      <c r="W181" s="49"/>
      <c r="Z181" s="31"/>
      <c r="AA181" s="31"/>
      <c r="AB181" s="31"/>
      <c r="AC181" s="31"/>
      <c r="AD181" s="32"/>
      <c r="AE181" s="32"/>
      <c r="AF181" s="3"/>
      <c r="AG181" s="3"/>
      <c r="AH181" s="3"/>
      <c r="AI181" s="3"/>
      <c r="AJ181" s="3"/>
      <c r="AK181" s="15"/>
      <c r="AL181" s="15"/>
    </row>
    <row r="182" spans="1:23" ht="14.25" customHeight="1">
      <c r="A182" s="660"/>
      <c r="B182" s="43"/>
      <c r="C182" s="576" t="s">
        <v>51</v>
      </c>
      <c r="D182" s="577"/>
      <c r="E182" s="661"/>
      <c r="F182" s="662"/>
      <c r="G182" s="44"/>
      <c r="H182" s="53" t="s">
        <v>221</v>
      </c>
      <c r="I182" s="45"/>
      <c r="J182" s="45"/>
      <c r="K182" s="45"/>
      <c r="L182" s="45"/>
      <c r="M182" s="46"/>
      <c r="N182" s="46"/>
      <c r="O182" s="46"/>
      <c r="P182" s="46"/>
      <c r="Q182" s="47"/>
      <c r="R182" s="47"/>
      <c r="S182" s="47"/>
      <c r="T182" s="47"/>
      <c r="U182" s="48"/>
      <c r="V182" s="48"/>
      <c r="W182" s="49"/>
    </row>
    <row r="183" spans="1:23" ht="14.25" customHeight="1" thickBot="1">
      <c r="A183" s="660"/>
      <c r="B183" s="43"/>
      <c r="C183" s="578"/>
      <c r="D183" s="579"/>
      <c r="E183" s="663"/>
      <c r="F183" s="664"/>
      <c r="G183" s="161"/>
      <c r="H183" s="160" t="s">
        <v>222</v>
      </c>
      <c r="I183" s="45"/>
      <c r="J183" s="45"/>
      <c r="K183" s="45"/>
      <c r="L183" s="45"/>
      <c r="M183" s="46"/>
      <c r="N183" s="46"/>
      <c r="O183" s="46"/>
      <c r="P183" s="46"/>
      <c r="Q183" s="47"/>
      <c r="R183" s="47"/>
      <c r="S183" s="47"/>
      <c r="T183" s="47"/>
      <c r="U183" s="48"/>
      <c r="V183" s="48"/>
      <c r="W183" s="162"/>
    </row>
    <row r="184" spans="1:23" ht="14.25" customHeight="1">
      <c r="A184" s="660"/>
      <c r="B184" s="43"/>
      <c r="C184" s="578"/>
      <c r="D184" s="579"/>
      <c r="E184" s="663"/>
      <c r="F184" s="664"/>
      <c r="G184" s="28"/>
      <c r="H184" s="28"/>
      <c r="I184" s="28"/>
      <c r="J184" s="28"/>
      <c r="K184" s="28"/>
      <c r="L184" s="169"/>
      <c r="M184" s="271" t="str">
        <f>M58</f>
        <v>Номер опросного листа</v>
      </c>
      <c r="N184" s="272"/>
      <c r="O184" s="272"/>
      <c r="P184" s="272"/>
      <c r="Q184" s="272"/>
      <c r="R184" s="272"/>
      <c r="S184" s="272"/>
      <c r="T184" s="272"/>
      <c r="U184" s="272"/>
      <c r="V184" s="273"/>
      <c r="W184" s="658" t="s">
        <v>35</v>
      </c>
    </row>
    <row r="185" spans="1:86" ht="5.25" customHeight="1" thickBot="1">
      <c r="A185" s="660"/>
      <c r="B185" s="43"/>
      <c r="C185" s="578"/>
      <c r="D185" s="579"/>
      <c r="E185" s="663"/>
      <c r="F185" s="664"/>
      <c r="G185" s="246"/>
      <c r="H185" s="246"/>
      <c r="I185" s="246"/>
      <c r="J185" s="246"/>
      <c r="K185" s="246"/>
      <c r="L185" s="262"/>
      <c r="M185" s="274"/>
      <c r="N185" s="275"/>
      <c r="O185" s="275"/>
      <c r="P185" s="275"/>
      <c r="Q185" s="275"/>
      <c r="R185" s="275"/>
      <c r="S185" s="275"/>
      <c r="T185" s="275"/>
      <c r="U185" s="275"/>
      <c r="V185" s="276"/>
      <c r="W185" s="659"/>
      <c r="BQ185" s="15"/>
      <c r="BR185" s="15"/>
      <c r="BS185" s="15"/>
      <c r="BT185" s="15"/>
      <c r="BU185" s="15"/>
      <c r="BV185" s="15"/>
      <c r="BW185" s="15"/>
      <c r="BX185" s="126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</row>
    <row r="186" spans="1:86" ht="8.25" customHeight="1" thickBot="1">
      <c r="A186" s="660"/>
      <c r="B186" s="43"/>
      <c r="C186" s="578"/>
      <c r="D186" s="579"/>
      <c r="E186" s="663"/>
      <c r="F186" s="664"/>
      <c r="G186" s="667"/>
      <c r="H186" s="247"/>
      <c r="I186" s="247"/>
      <c r="J186" s="247"/>
      <c r="K186" s="247"/>
      <c r="L186" s="263"/>
      <c r="M186" s="274"/>
      <c r="N186" s="275"/>
      <c r="O186" s="275"/>
      <c r="P186" s="275"/>
      <c r="Q186" s="275"/>
      <c r="R186" s="275"/>
      <c r="S186" s="275"/>
      <c r="T186" s="275"/>
      <c r="U186" s="275"/>
      <c r="V186" s="276"/>
      <c r="W186" s="260">
        <v>3</v>
      </c>
      <c r="BQ186" s="15"/>
      <c r="BR186" s="15"/>
      <c r="BS186" s="15"/>
      <c r="BT186" s="15"/>
      <c r="BU186" s="15"/>
      <c r="BV186" s="15"/>
      <c r="BW186" s="15"/>
      <c r="BX186" s="126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</row>
    <row r="187" spans="1:86" ht="14.25" customHeight="1" thickBot="1">
      <c r="A187" s="43"/>
      <c r="B187" s="43"/>
      <c r="C187" s="580"/>
      <c r="D187" s="581"/>
      <c r="E187" s="665"/>
      <c r="F187" s="666"/>
      <c r="G187" s="54" t="s">
        <v>34</v>
      </c>
      <c r="H187" s="55" t="s">
        <v>54</v>
      </c>
      <c r="I187" s="54" t="s">
        <v>35</v>
      </c>
      <c r="J187" s="54" t="s">
        <v>39</v>
      </c>
      <c r="K187" s="54" t="s">
        <v>36</v>
      </c>
      <c r="L187" s="54" t="s">
        <v>37</v>
      </c>
      <c r="M187" s="277"/>
      <c r="N187" s="278"/>
      <c r="O187" s="278"/>
      <c r="P187" s="278"/>
      <c r="Q187" s="278"/>
      <c r="R187" s="278"/>
      <c r="S187" s="278"/>
      <c r="T187" s="278"/>
      <c r="U187" s="278"/>
      <c r="V187" s="279"/>
      <c r="W187" s="261"/>
      <c r="BQ187" s="15"/>
      <c r="BR187" s="15"/>
      <c r="BS187" s="80"/>
      <c r="BT187" s="15"/>
      <c r="BU187" s="15"/>
      <c r="BV187" s="15"/>
      <c r="BW187" s="15"/>
      <c r="BX187" s="126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</row>
    <row r="188" spans="69:86" ht="0" customHeight="1" hidden="1">
      <c r="BQ188" s="15"/>
      <c r="BR188" s="15"/>
      <c r="BS188" s="80"/>
      <c r="BT188" s="15"/>
      <c r="BU188" s="15"/>
      <c r="BV188" s="15"/>
      <c r="BW188" s="15"/>
      <c r="BX188" s="126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</row>
    <row r="189" spans="1:86" ht="15" customHeight="1" hidden="1" thickBot="1">
      <c r="A189" s="15"/>
      <c r="B189" s="15"/>
      <c r="C189" s="15"/>
      <c r="D189" s="15"/>
      <c r="E189" s="15"/>
      <c r="F189" s="15"/>
      <c r="G189" s="31"/>
      <c r="H189" s="31"/>
      <c r="I189" s="31"/>
      <c r="J189" s="31"/>
      <c r="K189" s="31"/>
      <c r="L189" s="31"/>
      <c r="M189" s="32"/>
      <c r="N189" s="32"/>
      <c r="O189" s="32"/>
      <c r="P189" s="32"/>
      <c r="Q189" s="3"/>
      <c r="R189" s="3"/>
      <c r="S189" s="3"/>
      <c r="T189" s="3"/>
      <c r="U189" s="15"/>
      <c r="V189" s="15"/>
      <c r="W189" s="15"/>
      <c r="BG189" s="14" t="s">
        <v>130</v>
      </c>
      <c r="BH189" s="14" t="s">
        <v>131</v>
      </c>
      <c r="BI189" s="14" t="s">
        <v>288</v>
      </c>
      <c r="BJ189" s="14" t="s">
        <v>284</v>
      </c>
      <c r="BK189" s="14" t="s">
        <v>107</v>
      </c>
      <c r="BL189" s="14" t="s">
        <v>0</v>
      </c>
      <c r="BM189" s="14" t="s">
        <v>1</v>
      </c>
      <c r="BO189" s="72" t="s">
        <v>132</v>
      </c>
      <c r="BQ189" s="15"/>
      <c r="BR189" s="15"/>
      <c r="BS189" s="15"/>
      <c r="BT189" s="15"/>
      <c r="BU189" s="15"/>
      <c r="BV189" s="15"/>
      <c r="BW189" s="15"/>
      <c r="BX189" s="126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</row>
    <row r="190" spans="59:86" ht="15" customHeight="1" hidden="1">
      <c r="BG190" s="94" t="s">
        <v>144</v>
      </c>
      <c r="BH190" s="17" t="s">
        <v>367</v>
      </c>
      <c r="BI190" s="2" t="str">
        <f>CONCATENATE(BG190,BH190)</f>
        <v>КМО1230 В (перем. ток)0,2 кВт (до 8 А; до 24 В)*</v>
      </c>
      <c r="BJ190" s="133" t="s">
        <v>225</v>
      </c>
      <c r="BK190" s="133" t="s">
        <v>225</v>
      </c>
      <c r="BL190" s="153" t="s">
        <v>303</v>
      </c>
      <c r="BM190" s="153" t="s">
        <v>305</v>
      </c>
      <c r="BN190" s="2" t="s">
        <v>133</v>
      </c>
      <c r="BO190" s="72" t="b">
        <f>IF(Q8="КМО",TRUE,FALSE)</f>
        <v>0</v>
      </c>
      <c r="BP190" s="78" t="s">
        <v>307</v>
      </c>
      <c r="BQ190" s="80"/>
      <c r="BR190" s="80"/>
      <c r="BV190" s="141"/>
      <c r="BW190" s="80"/>
      <c r="BX190" s="127"/>
      <c r="BY190" s="80"/>
      <c r="BZ190" s="80"/>
      <c r="CA190" s="80"/>
      <c r="CB190" s="80"/>
      <c r="CC190" s="80" t="s">
        <v>232</v>
      </c>
      <c r="CD190" s="80"/>
      <c r="CE190" s="80"/>
      <c r="CF190" s="80"/>
      <c r="CG190" s="80"/>
      <c r="CH190" s="15"/>
    </row>
    <row r="191" spans="59:86" ht="15" customHeight="1" hidden="1">
      <c r="BG191" s="94" t="s">
        <v>144</v>
      </c>
      <c r="BH191" s="17" t="s">
        <v>368</v>
      </c>
      <c r="BI191" s="2" t="str">
        <f aca="true" t="shared" si="0" ref="BI191:BI287">CONCATENATE(BG191,BH191)</f>
        <v>КМО1230 В (перем. ток)0,4 кВт (до 16 А; до 24 В)*</v>
      </c>
      <c r="BJ191" s="133" t="s">
        <v>225</v>
      </c>
      <c r="BK191" s="133" t="s">
        <v>225</v>
      </c>
      <c r="BL191" s="153" t="s">
        <v>303</v>
      </c>
      <c r="BM191" s="153" t="s">
        <v>305</v>
      </c>
      <c r="BN191" s="2" t="s">
        <v>134</v>
      </c>
      <c r="BO191" s="72" t="b">
        <f>OR(Q40="0,2 кВт (8,3 А; 24 В)***",Q40="0,4 кВт (16,6 А; 24 В)***",Q40="0,6 кВт (24,9 А; 24 В)***",Q40="0,8 кВт (33,2 А; 24 В)***",Q40="1,0 кВт (41,5 А; 24 В)***",Q40="1,2 кВт (49,8 А; 24 В)***",)</f>
        <v>0</v>
      </c>
      <c r="BP191" s="79" t="s">
        <v>308</v>
      </c>
      <c r="BQ191" s="80"/>
      <c r="BR191" s="80"/>
      <c r="BV191" s="141"/>
      <c r="BW191" s="80"/>
      <c r="BX191" s="127"/>
      <c r="BY191" s="80"/>
      <c r="BZ191" s="80"/>
      <c r="CA191" s="80"/>
      <c r="CB191" s="80"/>
      <c r="CC191" s="80" t="s">
        <v>29</v>
      </c>
      <c r="CD191" s="80"/>
      <c r="CE191" s="80"/>
      <c r="CF191" s="80"/>
      <c r="CG191" s="80"/>
      <c r="CH191" s="15"/>
    </row>
    <row r="192" spans="59:86" ht="15" customHeight="1" hidden="1">
      <c r="BG192" s="94" t="s">
        <v>144</v>
      </c>
      <c r="BH192" s="17" t="s">
        <v>369</v>
      </c>
      <c r="BI192" s="2" t="str">
        <f t="shared" si="0"/>
        <v>КМО1230 В (перем. ток)0,6 кВт (до 24 А; до 24 В)*</v>
      </c>
      <c r="BJ192" s="133" t="s">
        <v>225</v>
      </c>
      <c r="BK192" s="133" t="s">
        <v>225</v>
      </c>
      <c r="BL192" s="153" t="s">
        <v>303</v>
      </c>
      <c r="BM192" s="153" t="s">
        <v>305</v>
      </c>
      <c r="BO192" s="2" t="b">
        <f>IF(OR(BO190=TRUE,BO191=TRUE),TRUE,FALSE)</f>
        <v>0</v>
      </c>
      <c r="BQ192" s="15"/>
      <c r="BR192" s="15"/>
      <c r="BV192" s="141"/>
      <c r="BW192" s="15"/>
      <c r="BX192" s="126"/>
      <c r="BY192" s="15"/>
      <c r="BZ192" s="15"/>
      <c r="CA192" s="15"/>
      <c r="CB192" s="15"/>
      <c r="CC192" s="80" t="s">
        <v>233</v>
      </c>
      <c r="CD192" s="15"/>
      <c r="CE192" s="15"/>
      <c r="CF192" s="15"/>
      <c r="CG192" s="15"/>
      <c r="CH192" s="15"/>
    </row>
    <row r="193" spans="59:74" ht="15" customHeight="1" hidden="1">
      <c r="BG193" s="94" t="s">
        <v>144</v>
      </c>
      <c r="BH193" s="17" t="s">
        <v>370</v>
      </c>
      <c r="BI193" s="192" t="str">
        <f>CONCATENATE(BG193,BH193)</f>
        <v>КМО1230 В (перем. ток)0,8 кВт (до 32 А; до 24 В)*</v>
      </c>
      <c r="BJ193" s="133" t="s">
        <v>225</v>
      </c>
      <c r="BK193" s="133" t="s">
        <v>225</v>
      </c>
      <c r="BL193" s="153" t="s">
        <v>303</v>
      </c>
      <c r="BM193" s="153" t="s">
        <v>305</v>
      </c>
      <c r="BR193" s="92"/>
      <c r="BV193" s="142"/>
    </row>
    <row r="194" spans="7:76" ht="15" customHeight="1" hidden="1"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P194" s="2"/>
      <c r="BB194" s="2"/>
      <c r="BC194" s="2"/>
      <c r="BD194" s="2"/>
      <c r="BE194" s="2"/>
      <c r="BG194" s="94" t="s">
        <v>144</v>
      </c>
      <c r="BH194" s="17" t="s">
        <v>371</v>
      </c>
      <c r="BI194" s="192" t="str">
        <f>CONCATENATE(BG194,BH194)</f>
        <v>КМО1230 В (перем. ток)0,2 кВт (до 8 А; до 48 В)*</v>
      </c>
      <c r="BJ194" s="133" t="s">
        <v>225</v>
      </c>
      <c r="BK194" s="133" t="s">
        <v>225</v>
      </c>
      <c r="BL194" s="153" t="s">
        <v>303</v>
      </c>
      <c r="BM194" s="153" t="s">
        <v>305</v>
      </c>
      <c r="BR194" s="92"/>
      <c r="BV194" s="142"/>
      <c r="BX194" s="2"/>
    </row>
    <row r="195" spans="7:76" ht="15" customHeight="1" hidden="1"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P195" s="2"/>
      <c r="BB195" s="2"/>
      <c r="BC195" s="2"/>
      <c r="BD195" s="2"/>
      <c r="BE195" s="2"/>
      <c r="BG195" s="94" t="s">
        <v>144</v>
      </c>
      <c r="BH195" s="17" t="s">
        <v>372</v>
      </c>
      <c r="BI195" s="192" t="str">
        <f>CONCATENATE(BG195,BH195)</f>
        <v>КМО1230 В (перем. ток)0,4 кВт (до 16 А; до 48 В)*</v>
      </c>
      <c r="BJ195" s="133" t="s">
        <v>225</v>
      </c>
      <c r="BK195" s="133" t="s">
        <v>225</v>
      </c>
      <c r="BL195" s="153" t="s">
        <v>303</v>
      </c>
      <c r="BM195" s="153" t="s">
        <v>305</v>
      </c>
      <c r="BR195" s="93"/>
      <c r="BX195" s="2"/>
    </row>
    <row r="196" spans="7:76" ht="15" customHeight="1" hidden="1"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P196" s="2"/>
      <c r="BB196" s="2"/>
      <c r="BC196" s="2"/>
      <c r="BD196" s="2"/>
      <c r="BE196" s="2"/>
      <c r="BG196" s="94" t="s">
        <v>144</v>
      </c>
      <c r="BH196" s="17" t="s">
        <v>373</v>
      </c>
      <c r="BI196" s="192" t="str">
        <f>CONCATENATE(BG196,BH196)</f>
        <v>КМО1230 В (перем. ток)0,6 кВт (до 24 А; до 48 В)*</v>
      </c>
      <c r="BJ196" s="133" t="s">
        <v>225</v>
      </c>
      <c r="BK196" s="133" t="s">
        <v>225</v>
      </c>
      <c r="BL196" s="153" t="s">
        <v>303</v>
      </c>
      <c r="BM196" s="153" t="s">
        <v>305</v>
      </c>
      <c r="BR196" s="93"/>
      <c r="BS196" s="93"/>
      <c r="BX196" s="2"/>
    </row>
    <row r="197" spans="7:76" ht="15" customHeight="1" hidden="1"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P197" s="2"/>
      <c r="BB197" s="2"/>
      <c r="BC197" s="2"/>
      <c r="BD197" s="2"/>
      <c r="BE197" s="2"/>
      <c r="BG197" s="94" t="s">
        <v>144</v>
      </c>
      <c r="BH197" s="17" t="s">
        <v>374</v>
      </c>
      <c r="BI197" s="192" t="str">
        <f>CONCATENATE(BG197,BH197)</f>
        <v>КМО1230 В (перем. ток)0,8 кВт (до 32 А; до 48 В)*</v>
      </c>
      <c r="BJ197" s="133" t="s">
        <v>225</v>
      </c>
      <c r="BK197" s="133" t="s">
        <v>225</v>
      </c>
      <c r="BL197" s="153" t="s">
        <v>303</v>
      </c>
      <c r="BM197" s="153" t="s">
        <v>305</v>
      </c>
      <c r="BR197" s="93"/>
      <c r="BS197" s="93"/>
      <c r="BX197" s="2"/>
    </row>
    <row r="198" spans="7:76" ht="15" customHeight="1" hidden="1"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P198" s="2"/>
      <c r="BB198" s="2"/>
      <c r="BC198" s="2"/>
      <c r="BD198" s="2"/>
      <c r="BE198" s="2"/>
      <c r="BG198" s="94" t="s">
        <v>144</v>
      </c>
      <c r="BH198" s="8" t="s">
        <v>375</v>
      </c>
      <c r="BI198" s="2" t="str">
        <f t="shared" si="0"/>
        <v>КМО1230 В (перем. ток)1,0 кВт (до 21 А, до 48 В)*</v>
      </c>
      <c r="BJ198" s="132" t="s">
        <v>230</v>
      </c>
      <c r="BK198" s="132" t="s">
        <v>230</v>
      </c>
      <c r="BL198" s="153" t="s">
        <v>303</v>
      </c>
      <c r="BM198" s="153" t="s">
        <v>305</v>
      </c>
      <c r="BR198" s="93"/>
      <c r="BS198" s="93"/>
      <c r="BX198" s="2"/>
    </row>
    <row r="199" spans="7:76" ht="15" customHeight="1" hidden="1"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P199" s="2"/>
      <c r="BB199" s="2"/>
      <c r="BC199" s="2"/>
      <c r="BD199" s="2"/>
      <c r="BE199" s="2"/>
      <c r="BG199" s="94" t="s">
        <v>144</v>
      </c>
      <c r="BH199" s="8" t="s">
        <v>376</v>
      </c>
      <c r="BI199" s="2" t="str">
        <f t="shared" si="0"/>
        <v>КМО1230 В (перем. ток)1,0 кВт (до 10,5 А, до 96 В)*</v>
      </c>
      <c r="BJ199" s="132" t="s">
        <v>230</v>
      </c>
      <c r="BK199" s="132" t="s">
        <v>230</v>
      </c>
      <c r="BL199" s="153" t="s">
        <v>303</v>
      </c>
      <c r="BM199" s="153" t="s">
        <v>305</v>
      </c>
      <c r="BR199" s="93"/>
      <c r="BS199" s="93"/>
      <c r="BX199" s="2"/>
    </row>
    <row r="200" spans="7:76" ht="15" customHeight="1" hidden="1"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P200" s="2"/>
      <c r="BB200" s="2"/>
      <c r="BC200" s="2"/>
      <c r="BD200" s="2"/>
      <c r="BE200" s="2"/>
      <c r="BG200" s="94" t="s">
        <v>144</v>
      </c>
      <c r="BH200" s="71" t="s">
        <v>377</v>
      </c>
      <c r="BI200" s="2" t="str">
        <f t="shared" si="0"/>
        <v>КМО1230 В (перем. ток)1,25 кВт (до 26,1 А; до 48 В)*</v>
      </c>
      <c r="BJ200" s="134" t="s">
        <v>226</v>
      </c>
      <c r="BK200" s="134" t="s">
        <v>226</v>
      </c>
      <c r="BL200" s="153" t="s">
        <v>303</v>
      </c>
      <c r="BM200" s="153" t="s">
        <v>305</v>
      </c>
      <c r="BR200" s="93"/>
      <c r="BS200" s="93"/>
      <c r="BX200" s="2"/>
    </row>
    <row r="201" spans="7:76" ht="15" customHeight="1" hidden="1"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P201" s="2"/>
      <c r="BB201" s="2"/>
      <c r="BC201" s="2"/>
      <c r="BD201" s="2"/>
      <c r="BE201" s="2"/>
      <c r="BG201" s="94" t="s">
        <v>144</v>
      </c>
      <c r="BH201" s="8" t="s">
        <v>378</v>
      </c>
      <c r="BI201" s="2" t="str">
        <f t="shared" si="0"/>
        <v>КМО1230 В (перем. ток)2,0 кВт (до 42 А, до 48 В)*</v>
      </c>
      <c r="BJ201" s="132" t="s">
        <v>230</v>
      </c>
      <c r="BK201" s="132" t="s">
        <v>230</v>
      </c>
      <c r="BL201" s="153" t="s">
        <v>303</v>
      </c>
      <c r="BM201" s="153" t="s">
        <v>305</v>
      </c>
      <c r="BR201" s="93"/>
      <c r="BS201" s="93"/>
      <c r="BX201" s="2"/>
    </row>
    <row r="202" spans="7:76" ht="15" customHeight="1" hidden="1"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P202" s="2"/>
      <c r="BB202" s="2"/>
      <c r="BC202" s="2"/>
      <c r="BD202" s="2"/>
      <c r="BE202" s="2"/>
      <c r="BG202" s="94" t="s">
        <v>144</v>
      </c>
      <c r="BH202" s="8" t="s">
        <v>379</v>
      </c>
      <c r="BI202" s="2" t="str">
        <f t="shared" si="0"/>
        <v>КМО1230 В (перем. ток)2,0 кВт (до 21 А, до 96 В)*</v>
      </c>
      <c r="BJ202" s="132" t="s">
        <v>230</v>
      </c>
      <c r="BK202" s="132" t="s">
        <v>230</v>
      </c>
      <c r="BL202" s="153" t="s">
        <v>303</v>
      </c>
      <c r="BM202" s="153" t="s">
        <v>305</v>
      </c>
      <c r="BR202" s="93"/>
      <c r="BS202" s="93"/>
      <c r="BX202" s="2"/>
    </row>
    <row r="203" spans="7:76" ht="15" customHeight="1" hidden="1"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P203" s="2"/>
      <c r="BB203" s="2"/>
      <c r="BC203" s="2"/>
      <c r="BD203" s="2"/>
      <c r="BE203" s="2"/>
      <c r="BG203" s="94" t="s">
        <v>144</v>
      </c>
      <c r="BH203" s="71" t="s">
        <v>380</v>
      </c>
      <c r="BI203" s="2" t="str">
        <f t="shared" si="0"/>
        <v>КМО1230 В (перем. ток)2,5 кВт (до 52,2 А; до 48 В)*</v>
      </c>
      <c r="BJ203" s="134" t="s">
        <v>226</v>
      </c>
      <c r="BK203" s="134" t="s">
        <v>226</v>
      </c>
      <c r="BL203" s="153" t="s">
        <v>303</v>
      </c>
      <c r="BM203" s="153" t="s">
        <v>305</v>
      </c>
      <c r="BR203" s="93"/>
      <c r="BS203" s="93"/>
      <c r="BX203" s="2"/>
    </row>
    <row r="204" spans="7:76" ht="15" customHeight="1" hidden="1"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P204" s="2"/>
      <c r="BB204" s="2"/>
      <c r="BC204" s="2"/>
      <c r="BD204" s="2"/>
      <c r="BE204" s="2"/>
      <c r="BG204" s="94" t="s">
        <v>144</v>
      </c>
      <c r="BH204" s="8" t="s">
        <v>381</v>
      </c>
      <c r="BI204" s="2" t="str">
        <f t="shared" si="0"/>
        <v>КМО1230 В (перем. ток)3,0 кВт (до 63 А, до 48 В)*</v>
      </c>
      <c r="BJ204" s="132" t="s">
        <v>230</v>
      </c>
      <c r="BK204" s="132" t="s">
        <v>230</v>
      </c>
      <c r="BL204" s="153" t="s">
        <v>303</v>
      </c>
      <c r="BM204" s="153" t="s">
        <v>305</v>
      </c>
      <c r="BR204" s="93"/>
      <c r="BS204" s="93"/>
      <c r="BX204" s="2"/>
    </row>
    <row r="205" spans="7:76" ht="15" customHeight="1" hidden="1"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P205" s="2"/>
      <c r="BB205" s="2"/>
      <c r="BC205" s="2"/>
      <c r="BD205" s="2"/>
      <c r="BE205" s="2"/>
      <c r="BG205" s="94" t="s">
        <v>144</v>
      </c>
      <c r="BH205" s="8" t="s">
        <v>382</v>
      </c>
      <c r="BI205" s="2" t="str">
        <f t="shared" si="0"/>
        <v>КМО1230 В (перем. ток)3,0 кВт (до 31,5 А, до 96 В)*</v>
      </c>
      <c r="BJ205" s="132" t="s">
        <v>230</v>
      </c>
      <c r="BK205" s="132" t="s">
        <v>230</v>
      </c>
      <c r="BL205" s="153" t="s">
        <v>303</v>
      </c>
      <c r="BM205" s="153" t="s">
        <v>305</v>
      </c>
      <c r="BR205" s="93"/>
      <c r="BS205" s="93"/>
      <c r="BX205" s="2"/>
    </row>
    <row r="206" spans="7:76" ht="15" customHeight="1" hidden="1"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P206" s="2"/>
      <c r="BB206" s="2"/>
      <c r="BC206" s="2"/>
      <c r="BD206" s="2"/>
      <c r="BE206" s="2"/>
      <c r="BG206" s="94" t="s">
        <v>144</v>
      </c>
      <c r="BH206" s="71" t="s">
        <v>383</v>
      </c>
      <c r="BI206" s="2" t="str">
        <f t="shared" si="0"/>
        <v>КМО1230 В (перем. ток)3,75 кВт (до 78,3 А; до 48 В)*</v>
      </c>
      <c r="BJ206" s="137" t="s">
        <v>227</v>
      </c>
      <c r="BK206" s="137" t="s">
        <v>227</v>
      </c>
      <c r="BL206" s="153" t="s">
        <v>304</v>
      </c>
      <c r="BM206" s="153" t="s">
        <v>306</v>
      </c>
      <c r="BR206" s="93"/>
      <c r="BS206" s="93"/>
      <c r="BX206" s="2"/>
    </row>
    <row r="207" spans="7:76" ht="15" customHeight="1" hidden="1"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P207" s="2"/>
      <c r="BB207" s="2"/>
      <c r="BC207" s="2"/>
      <c r="BD207" s="2"/>
      <c r="BE207" s="2"/>
      <c r="BG207" s="94" t="s">
        <v>144</v>
      </c>
      <c r="BH207" s="8" t="s">
        <v>384</v>
      </c>
      <c r="BI207" s="2" t="str">
        <f t="shared" si="0"/>
        <v>КМО1230 В (перем. ток)4,0 кВт (до 84 А, до 48 В)*</v>
      </c>
      <c r="BJ207" s="138" t="s">
        <v>231</v>
      </c>
      <c r="BK207" s="138" t="s">
        <v>231</v>
      </c>
      <c r="BL207" s="153" t="s">
        <v>304</v>
      </c>
      <c r="BM207" s="153" t="s">
        <v>306</v>
      </c>
      <c r="BR207" s="93"/>
      <c r="BS207" s="93"/>
      <c r="BX207" s="2"/>
    </row>
    <row r="208" spans="7:76" ht="15" customHeight="1" hidden="1"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P208" s="2"/>
      <c r="BB208" s="2"/>
      <c r="BC208" s="2"/>
      <c r="BD208" s="2"/>
      <c r="BE208" s="2"/>
      <c r="BG208" s="94" t="s">
        <v>144</v>
      </c>
      <c r="BH208" s="8" t="s">
        <v>385</v>
      </c>
      <c r="BI208" s="2" t="str">
        <f t="shared" si="0"/>
        <v>КМО1230 В (перем. ток)4,0 кВт (до 42 А, до 96 В)*</v>
      </c>
      <c r="BJ208" s="138" t="s">
        <v>231</v>
      </c>
      <c r="BK208" s="138" t="s">
        <v>231</v>
      </c>
      <c r="BL208" s="153" t="s">
        <v>304</v>
      </c>
      <c r="BM208" s="153" t="s">
        <v>306</v>
      </c>
      <c r="BR208" s="93"/>
      <c r="BS208" s="93"/>
      <c r="BX208" s="2"/>
    </row>
    <row r="209" spans="7:76" ht="15" customHeight="1" hidden="1"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P209" s="2"/>
      <c r="BB209" s="2"/>
      <c r="BC209" s="2"/>
      <c r="BD209" s="2"/>
      <c r="BE209" s="2"/>
      <c r="BG209" s="94" t="s">
        <v>144</v>
      </c>
      <c r="BH209" s="8" t="s">
        <v>386</v>
      </c>
      <c r="BI209" s="2" t="str">
        <f t="shared" si="0"/>
        <v>КМО1230 В (перем. ток)5,0 кВт (до 104 А, до 48 В)*</v>
      </c>
      <c r="BJ209" s="138" t="s">
        <v>231</v>
      </c>
      <c r="BK209" s="138" t="s">
        <v>231</v>
      </c>
      <c r="BL209" s="153" t="s">
        <v>304</v>
      </c>
      <c r="BM209" s="153" t="s">
        <v>306</v>
      </c>
      <c r="BR209" s="93"/>
      <c r="BS209" s="93"/>
      <c r="BX209" s="2"/>
    </row>
    <row r="210" spans="7:76" ht="15" customHeight="1" hidden="1"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P210" s="2"/>
      <c r="BB210" s="2"/>
      <c r="BC210" s="2"/>
      <c r="BD210" s="2"/>
      <c r="BE210" s="2"/>
      <c r="BG210" s="94" t="s">
        <v>144</v>
      </c>
      <c r="BH210" s="8" t="s">
        <v>387</v>
      </c>
      <c r="BI210" s="2" t="str">
        <f t="shared" si="0"/>
        <v>КМО1230 В (перем. ток)5,0 кВт (до 52 А, до 96 В)*</v>
      </c>
      <c r="BJ210" s="138" t="s">
        <v>231</v>
      </c>
      <c r="BK210" s="138" t="s">
        <v>231</v>
      </c>
      <c r="BL210" s="153" t="s">
        <v>304</v>
      </c>
      <c r="BM210" s="153" t="s">
        <v>306</v>
      </c>
      <c r="BR210" s="93"/>
      <c r="BS210" s="93"/>
      <c r="BX210" s="2"/>
    </row>
    <row r="211" spans="7:76" ht="15" customHeight="1" hidden="1"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P211" s="2"/>
      <c r="BB211" s="2"/>
      <c r="BC211" s="2"/>
      <c r="BD211" s="2"/>
      <c r="BE211" s="2"/>
      <c r="BG211" s="95" t="s">
        <v>145</v>
      </c>
      <c r="BH211" s="17" t="s">
        <v>367</v>
      </c>
      <c r="BI211" s="2" t="str">
        <f t="shared" si="0"/>
        <v>КМО2230 В (перем. ток)0,2 кВт (до 8 А; до 24 В)*</v>
      </c>
      <c r="BJ211" s="183">
        <v>1</v>
      </c>
      <c r="BK211" s="135" t="s">
        <v>274</v>
      </c>
      <c r="BL211" s="153" t="s">
        <v>303</v>
      </c>
      <c r="BM211" s="153" t="s">
        <v>305</v>
      </c>
      <c r="BR211" s="93"/>
      <c r="BS211" s="93"/>
      <c r="BX211" s="2"/>
    </row>
    <row r="212" spans="7:76" ht="15" customHeight="1" hidden="1"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P212" s="2"/>
      <c r="BB212" s="2"/>
      <c r="BC212" s="2"/>
      <c r="BD212" s="2"/>
      <c r="BE212" s="2"/>
      <c r="BG212" s="95" t="s">
        <v>145</v>
      </c>
      <c r="BH212" s="17" t="s">
        <v>368</v>
      </c>
      <c r="BI212" s="2" t="str">
        <f t="shared" si="0"/>
        <v>КМО2230 В (перем. ток)0,4 кВт (до 16 А; до 24 В)*</v>
      </c>
      <c r="BJ212" s="183">
        <v>1</v>
      </c>
      <c r="BK212" s="135" t="s">
        <v>274</v>
      </c>
      <c r="BL212" s="153" t="s">
        <v>303</v>
      </c>
      <c r="BM212" s="153" t="s">
        <v>305</v>
      </c>
      <c r="BR212" s="93"/>
      <c r="BS212" s="93"/>
      <c r="BX212" s="2"/>
    </row>
    <row r="213" spans="7:76" ht="15" customHeight="1" hidden="1"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P213" s="2"/>
      <c r="BB213" s="2"/>
      <c r="BC213" s="2"/>
      <c r="BD213" s="2"/>
      <c r="BE213" s="2"/>
      <c r="BG213" s="95" t="s">
        <v>145</v>
      </c>
      <c r="BH213" s="17" t="s">
        <v>369</v>
      </c>
      <c r="BI213" s="2" t="str">
        <f t="shared" si="0"/>
        <v>КМО2230 В (перем. ток)0,6 кВт (до 24 А; до 24 В)*</v>
      </c>
      <c r="BJ213" s="183">
        <v>1</v>
      </c>
      <c r="BK213" s="135" t="s">
        <v>274</v>
      </c>
      <c r="BL213" s="153" t="s">
        <v>303</v>
      </c>
      <c r="BM213" s="153" t="s">
        <v>305</v>
      </c>
      <c r="BR213" s="93"/>
      <c r="BS213" s="93"/>
      <c r="BX213" s="2"/>
    </row>
    <row r="214" spans="7:76" ht="15" customHeight="1" hidden="1"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P214" s="2"/>
      <c r="BB214" s="2"/>
      <c r="BC214" s="2"/>
      <c r="BD214" s="2"/>
      <c r="BE214" s="2"/>
      <c r="BG214" s="95" t="s">
        <v>145</v>
      </c>
      <c r="BH214" s="17" t="s">
        <v>370</v>
      </c>
      <c r="BI214" s="192" t="str">
        <f>CONCATENATE(BG214,BH214)</f>
        <v>КМО2230 В (перем. ток)0,8 кВт (до 32 А; до 24 В)*</v>
      </c>
      <c r="BJ214" s="183">
        <v>1</v>
      </c>
      <c r="BK214" s="135" t="s">
        <v>274</v>
      </c>
      <c r="BL214" s="153" t="s">
        <v>303</v>
      </c>
      <c r="BM214" s="153" t="s">
        <v>305</v>
      </c>
      <c r="BR214" s="93"/>
      <c r="BS214" s="93"/>
      <c r="BX214" s="2"/>
    </row>
    <row r="215" spans="7:76" ht="15" customHeight="1" hidden="1"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P215" s="2"/>
      <c r="BB215" s="2"/>
      <c r="BC215" s="2"/>
      <c r="BD215" s="2"/>
      <c r="BE215" s="2"/>
      <c r="BG215" s="95" t="s">
        <v>145</v>
      </c>
      <c r="BH215" s="17" t="s">
        <v>371</v>
      </c>
      <c r="BI215" s="192" t="str">
        <f>CONCATENATE(BG215,BH215)</f>
        <v>КМО2230 В (перем. ток)0,2 кВт (до 8 А; до 48 В)*</v>
      </c>
      <c r="BJ215" s="183">
        <v>1</v>
      </c>
      <c r="BK215" s="135" t="s">
        <v>274</v>
      </c>
      <c r="BL215" s="153" t="s">
        <v>303</v>
      </c>
      <c r="BM215" s="153" t="s">
        <v>305</v>
      </c>
      <c r="BR215" s="92"/>
      <c r="BS215" s="92"/>
      <c r="BX215" s="2"/>
    </row>
    <row r="216" spans="7:76" ht="15" customHeight="1" hidden="1"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P216" s="2"/>
      <c r="BB216" s="2"/>
      <c r="BC216" s="2"/>
      <c r="BD216" s="2"/>
      <c r="BE216" s="2"/>
      <c r="BG216" s="95" t="s">
        <v>145</v>
      </c>
      <c r="BH216" s="17" t="s">
        <v>372</v>
      </c>
      <c r="BI216" s="192" t="str">
        <f>CONCATENATE(BG216,BH216)</f>
        <v>КМО2230 В (перем. ток)0,4 кВт (до 16 А; до 48 В)*</v>
      </c>
      <c r="BJ216" s="183">
        <v>1</v>
      </c>
      <c r="BK216" s="135" t="s">
        <v>274</v>
      </c>
      <c r="BL216" s="153" t="s">
        <v>303</v>
      </c>
      <c r="BM216" s="153" t="s">
        <v>305</v>
      </c>
      <c r="BR216" s="92"/>
      <c r="BS216" s="92"/>
      <c r="BX216" s="2"/>
    </row>
    <row r="217" spans="7:76" ht="15" customHeight="1" hidden="1"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P217" s="2"/>
      <c r="BB217" s="2"/>
      <c r="BC217" s="2"/>
      <c r="BD217" s="2"/>
      <c r="BE217" s="2"/>
      <c r="BG217" s="95" t="s">
        <v>145</v>
      </c>
      <c r="BH217" s="17" t="s">
        <v>373</v>
      </c>
      <c r="BI217" s="192" t="str">
        <f>CONCATENATE(BG217,BH217)</f>
        <v>КМО2230 В (перем. ток)0,6 кВт (до 24 А; до 48 В)*</v>
      </c>
      <c r="BJ217" s="183">
        <v>1</v>
      </c>
      <c r="BK217" s="135" t="s">
        <v>274</v>
      </c>
      <c r="BL217" s="153" t="s">
        <v>303</v>
      </c>
      <c r="BM217" s="153" t="s">
        <v>305</v>
      </c>
      <c r="BX217" s="2"/>
    </row>
    <row r="218" spans="7:76" ht="15" customHeight="1" hidden="1"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P218" s="2"/>
      <c r="BB218" s="2"/>
      <c r="BC218" s="2"/>
      <c r="BD218" s="2"/>
      <c r="BE218" s="2"/>
      <c r="BG218" s="95" t="s">
        <v>145</v>
      </c>
      <c r="BH218" s="17" t="s">
        <v>374</v>
      </c>
      <c r="BI218" s="192" t="str">
        <f>CONCATENATE(BG218,BH218)</f>
        <v>КМО2230 В (перем. ток)0,8 кВт (до 32 А; до 48 В)*</v>
      </c>
      <c r="BJ218" s="183">
        <v>1</v>
      </c>
      <c r="BK218" s="135" t="s">
        <v>274</v>
      </c>
      <c r="BL218" s="153" t="s">
        <v>303</v>
      </c>
      <c r="BM218" s="153" t="s">
        <v>305</v>
      </c>
      <c r="BX218" s="2"/>
    </row>
    <row r="219" spans="7:76" ht="15" customHeight="1" hidden="1"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P219" s="2"/>
      <c r="BB219" s="2"/>
      <c r="BC219" s="2"/>
      <c r="BD219" s="2"/>
      <c r="BE219" s="2"/>
      <c r="BG219" s="95" t="s">
        <v>145</v>
      </c>
      <c r="BH219" s="8" t="s">
        <v>375</v>
      </c>
      <c r="BI219" s="2" t="str">
        <f t="shared" si="0"/>
        <v>КМО2230 В (перем. ток)1,0 кВт (до 21 А, до 48 В)*</v>
      </c>
      <c r="BJ219" s="183">
        <v>2</v>
      </c>
      <c r="BK219" s="135" t="s">
        <v>274</v>
      </c>
      <c r="BL219" s="153" t="s">
        <v>303</v>
      </c>
      <c r="BM219" s="153" t="s">
        <v>305</v>
      </c>
      <c r="BX219" s="2"/>
    </row>
    <row r="220" spans="7:76" ht="15" customHeight="1" hidden="1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P220" s="2"/>
      <c r="BB220" s="2"/>
      <c r="BC220" s="2"/>
      <c r="BD220" s="2"/>
      <c r="BE220" s="2"/>
      <c r="BG220" s="95" t="s">
        <v>145</v>
      </c>
      <c r="BH220" s="8" t="s">
        <v>376</v>
      </c>
      <c r="BI220" s="2" t="str">
        <f t="shared" si="0"/>
        <v>КМО2230 В (перем. ток)1,0 кВт (до 10,5 А, до 96 В)*</v>
      </c>
      <c r="BJ220" s="183">
        <v>2</v>
      </c>
      <c r="BK220" s="135" t="s">
        <v>274</v>
      </c>
      <c r="BL220" s="153" t="s">
        <v>303</v>
      </c>
      <c r="BM220" s="153" t="s">
        <v>305</v>
      </c>
      <c r="BX220" s="2"/>
    </row>
    <row r="221" spans="7:76" ht="15" customHeight="1" hidden="1"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P221" s="2"/>
      <c r="BB221" s="2"/>
      <c r="BC221" s="2"/>
      <c r="BD221" s="2"/>
      <c r="BE221" s="2"/>
      <c r="BG221" s="95" t="s">
        <v>145</v>
      </c>
      <c r="BH221" s="71" t="s">
        <v>377</v>
      </c>
      <c r="BI221" s="2" t="str">
        <f t="shared" si="0"/>
        <v>КМО2230 В (перем. ток)1,25 кВт (до 26,1 А; до 48 В)*</v>
      </c>
      <c r="BJ221" s="183">
        <v>2</v>
      </c>
      <c r="BK221" s="135" t="s">
        <v>274</v>
      </c>
      <c r="BL221" s="153" t="s">
        <v>303</v>
      </c>
      <c r="BM221" s="153" t="s">
        <v>305</v>
      </c>
      <c r="BX221" s="2"/>
    </row>
    <row r="222" spans="7:76" ht="15" customHeight="1" hidden="1"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P222" s="2"/>
      <c r="BB222" s="2"/>
      <c r="BC222" s="2"/>
      <c r="BD222" s="2"/>
      <c r="BE222" s="2"/>
      <c r="BG222" s="95" t="s">
        <v>145</v>
      </c>
      <c r="BH222" s="8" t="s">
        <v>378</v>
      </c>
      <c r="BI222" s="2" t="str">
        <f t="shared" si="0"/>
        <v>КМО2230 В (перем. ток)2,0 кВт (до 42 А, до 48 В)*</v>
      </c>
      <c r="BJ222" s="183">
        <v>2</v>
      </c>
      <c r="BK222" s="137" t="s">
        <v>273</v>
      </c>
      <c r="BL222" s="153" t="s">
        <v>304</v>
      </c>
      <c r="BM222" s="153" t="s">
        <v>306</v>
      </c>
      <c r="BX222" s="2"/>
    </row>
    <row r="223" spans="7:76" ht="15" customHeight="1" hidden="1"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P223" s="2"/>
      <c r="BB223" s="2"/>
      <c r="BC223" s="2"/>
      <c r="BD223" s="2"/>
      <c r="BE223" s="2"/>
      <c r="BG223" s="95" t="s">
        <v>145</v>
      </c>
      <c r="BH223" s="8" t="s">
        <v>379</v>
      </c>
      <c r="BI223" s="2" t="str">
        <f t="shared" si="0"/>
        <v>КМО2230 В (перем. ток)2,0 кВт (до 21 А, до 96 В)*</v>
      </c>
      <c r="BJ223" s="183">
        <v>2</v>
      </c>
      <c r="BK223" s="137" t="s">
        <v>273</v>
      </c>
      <c r="BL223" s="153" t="s">
        <v>304</v>
      </c>
      <c r="BM223" s="153" t="s">
        <v>306</v>
      </c>
      <c r="BX223" s="2"/>
    </row>
    <row r="224" spans="7:76" ht="15" customHeight="1" hidden="1"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P224" s="2"/>
      <c r="BB224" s="2"/>
      <c r="BC224" s="2"/>
      <c r="BD224" s="2"/>
      <c r="BE224" s="2"/>
      <c r="BG224" s="95" t="s">
        <v>145</v>
      </c>
      <c r="BH224" s="71" t="s">
        <v>380</v>
      </c>
      <c r="BI224" s="2" t="str">
        <f t="shared" si="0"/>
        <v>КМО2230 В (перем. ток)2,5 кВт (до 52,2 А; до 48 В)*</v>
      </c>
      <c r="BJ224" s="183">
        <v>2</v>
      </c>
      <c r="BK224" s="137" t="s">
        <v>273</v>
      </c>
      <c r="BL224" s="153" t="s">
        <v>304</v>
      </c>
      <c r="BM224" s="153" t="s">
        <v>306</v>
      </c>
      <c r="BX224" s="2"/>
    </row>
    <row r="225" spans="7:76" ht="15" customHeight="1" hidden="1"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P225" s="2"/>
      <c r="BB225" s="2"/>
      <c r="BC225" s="2"/>
      <c r="BD225" s="2"/>
      <c r="BE225" s="2"/>
      <c r="BG225" s="95" t="s">
        <v>145</v>
      </c>
      <c r="BH225" s="8" t="s">
        <v>381</v>
      </c>
      <c r="BI225" s="2" t="str">
        <f t="shared" si="0"/>
        <v>КМО2230 В (перем. ток)3,0 кВт (до 63 А, до 48 В)*</v>
      </c>
      <c r="BJ225" s="183">
        <v>2</v>
      </c>
      <c r="BK225" s="137" t="s">
        <v>273</v>
      </c>
      <c r="BL225" s="153" t="s">
        <v>304</v>
      </c>
      <c r="BM225" s="153" t="s">
        <v>306</v>
      </c>
      <c r="BX225" s="2"/>
    </row>
    <row r="226" spans="7:76" ht="15" customHeight="1" hidden="1"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P226" s="2"/>
      <c r="BB226" s="2"/>
      <c r="BC226" s="2"/>
      <c r="BD226" s="2"/>
      <c r="BE226" s="2"/>
      <c r="BG226" s="95" t="s">
        <v>145</v>
      </c>
      <c r="BH226" s="8" t="s">
        <v>382</v>
      </c>
      <c r="BI226" s="2" t="str">
        <f t="shared" si="0"/>
        <v>КМО2230 В (перем. ток)3,0 кВт (до 31,5 А, до 96 В)*</v>
      </c>
      <c r="BJ226" s="183">
        <v>2</v>
      </c>
      <c r="BK226" s="137" t="s">
        <v>273</v>
      </c>
      <c r="BL226" s="153" t="s">
        <v>304</v>
      </c>
      <c r="BM226" s="153" t="s">
        <v>306</v>
      </c>
      <c r="BX226" s="2"/>
    </row>
    <row r="227" spans="7:76" ht="15" customHeight="1" hidden="1"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P227" s="2"/>
      <c r="BB227" s="2"/>
      <c r="BC227" s="2"/>
      <c r="BD227" s="2"/>
      <c r="BE227" s="2"/>
      <c r="BG227" s="96" t="s">
        <v>146</v>
      </c>
      <c r="BH227" s="17" t="s">
        <v>367</v>
      </c>
      <c r="BI227" s="2" t="str">
        <f t="shared" si="0"/>
        <v>КМО3230 В (перем. ток)0,2 кВт (до 8 А; до 24 В)*</v>
      </c>
      <c r="BJ227" s="184">
        <v>1</v>
      </c>
      <c r="BK227" s="137" t="s">
        <v>273</v>
      </c>
      <c r="BL227" s="153" t="s">
        <v>304</v>
      </c>
      <c r="BM227" s="153" t="s">
        <v>306</v>
      </c>
      <c r="BX227" s="2"/>
    </row>
    <row r="228" spans="7:76" ht="15" customHeight="1" hidden="1"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P228" s="2"/>
      <c r="BB228" s="2"/>
      <c r="BC228" s="2"/>
      <c r="BD228" s="2"/>
      <c r="BE228" s="2"/>
      <c r="BG228" s="96" t="s">
        <v>146</v>
      </c>
      <c r="BH228" s="17" t="s">
        <v>368</v>
      </c>
      <c r="BI228" s="2" t="str">
        <f t="shared" si="0"/>
        <v>КМО3230 В (перем. ток)0,4 кВт (до 16 А; до 24 В)*</v>
      </c>
      <c r="BJ228" s="184">
        <v>1</v>
      </c>
      <c r="BK228" s="137" t="s">
        <v>273</v>
      </c>
      <c r="BL228" s="153" t="s">
        <v>304</v>
      </c>
      <c r="BM228" s="153" t="s">
        <v>306</v>
      </c>
      <c r="BX228" s="2"/>
    </row>
    <row r="229" spans="7:76" ht="15" customHeight="1" hidden="1"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P229" s="2"/>
      <c r="BB229" s="2"/>
      <c r="BC229" s="2"/>
      <c r="BD229" s="2"/>
      <c r="BE229" s="2"/>
      <c r="BG229" s="96" t="s">
        <v>146</v>
      </c>
      <c r="BH229" s="17" t="s">
        <v>369</v>
      </c>
      <c r="BI229" s="2" t="str">
        <f t="shared" si="0"/>
        <v>КМО3230 В (перем. ток)0,6 кВт (до 24 А; до 24 В)*</v>
      </c>
      <c r="BJ229" s="184">
        <v>1</v>
      </c>
      <c r="BK229" s="137" t="s">
        <v>273</v>
      </c>
      <c r="BL229" s="153" t="s">
        <v>304</v>
      </c>
      <c r="BM229" s="153" t="s">
        <v>306</v>
      </c>
      <c r="BX229" s="2"/>
    </row>
    <row r="230" spans="7:76" ht="15" customHeight="1" hidden="1"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P230" s="2"/>
      <c r="BB230" s="2"/>
      <c r="BC230" s="2"/>
      <c r="BD230" s="2"/>
      <c r="BE230" s="2"/>
      <c r="BG230" s="96" t="s">
        <v>146</v>
      </c>
      <c r="BH230" s="17" t="s">
        <v>370</v>
      </c>
      <c r="BI230" s="192" t="str">
        <f>CONCATENATE(BG230,BH230)</f>
        <v>КМО3230 В (перем. ток)0,8 кВт (до 32 А; до 24 В)*</v>
      </c>
      <c r="BJ230" s="184">
        <v>1</v>
      </c>
      <c r="BK230" s="137" t="s">
        <v>273</v>
      </c>
      <c r="BL230" s="153" t="s">
        <v>304</v>
      </c>
      <c r="BM230" s="153" t="s">
        <v>306</v>
      </c>
      <c r="BX230" s="2"/>
    </row>
    <row r="231" spans="7:76" ht="15" customHeight="1" hidden="1"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P231" s="2"/>
      <c r="BB231" s="2"/>
      <c r="BC231" s="2"/>
      <c r="BD231" s="2"/>
      <c r="BE231" s="2"/>
      <c r="BG231" s="96" t="s">
        <v>146</v>
      </c>
      <c r="BH231" s="17" t="s">
        <v>371</v>
      </c>
      <c r="BI231" s="192" t="str">
        <f>CONCATENATE(BG231,BH231)</f>
        <v>КМО3230 В (перем. ток)0,2 кВт (до 8 А; до 48 В)*</v>
      </c>
      <c r="BJ231" s="184">
        <v>1</v>
      </c>
      <c r="BK231" s="137" t="s">
        <v>273</v>
      </c>
      <c r="BL231" s="153" t="s">
        <v>304</v>
      </c>
      <c r="BM231" s="153" t="s">
        <v>306</v>
      </c>
      <c r="BX231" s="2"/>
    </row>
    <row r="232" spans="7:76" ht="15" customHeight="1" hidden="1"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P232" s="2"/>
      <c r="BB232" s="2"/>
      <c r="BC232" s="2"/>
      <c r="BD232" s="2"/>
      <c r="BE232" s="2"/>
      <c r="BG232" s="96" t="s">
        <v>146</v>
      </c>
      <c r="BH232" s="17" t="s">
        <v>372</v>
      </c>
      <c r="BI232" s="192" t="str">
        <f>CONCATENATE(BG232,BH232)</f>
        <v>КМО3230 В (перем. ток)0,4 кВт (до 16 А; до 48 В)*</v>
      </c>
      <c r="BJ232" s="184">
        <v>1</v>
      </c>
      <c r="BK232" s="137" t="s">
        <v>273</v>
      </c>
      <c r="BL232" s="153" t="s">
        <v>304</v>
      </c>
      <c r="BM232" s="153" t="s">
        <v>306</v>
      </c>
      <c r="BX232" s="2"/>
    </row>
    <row r="233" spans="7:76" ht="15" customHeight="1" hidden="1"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P233" s="2"/>
      <c r="BB233" s="2"/>
      <c r="BC233" s="2"/>
      <c r="BD233" s="2"/>
      <c r="BE233" s="2"/>
      <c r="BG233" s="96" t="s">
        <v>146</v>
      </c>
      <c r="BH233" s="17" t="s">
        <v>373</v>
      </c>
      <c r="BI233" s="192" t="str">
        <f>CONCATENATE(BG233,BH233)</f>
        <v>КМО3230 В (перем. ток)0,6 кВт (до 24 А; до 48 В)*</v>
      </c>
      <c r="BJ233" s="184">
        <v>1</v>
      </c>
      <c r="BK233" s="137" t="s">
        <v>273</v>
      </c>
      <c r="BL233" s="153" t="s">
        <v>304</v>
      </c>
      <c r="BM233" s="153" t="s">
        <v>306</v>
      </c>
      <c r="BX233" s="2"/>
    </row>
    <row r="234" spans="7:76" ht="15" customHeight="1" hidden="1"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P234" s="2"/>
      <c r="BB234" s="2"/>
      <c r="BC234" s="2"/>
      <c r="BD234" s="2"/>
      <c r="BE234" s="2"/>
      <c r="BG234" s="96" t="s">
        <v>146</v>
      </c>
      <c r="BH234" s="17" t="s">
        <v>374</v>
      </c>
      <c r="BI234" s="192" t="str">
        <f>CONCATENATE(BG234,BH234)</f>
        <v>КМО3230 В (перем. ток)0,8 кВт (до 32 А; до 48 В)*</v>
      </c>
      <c r="BJ234" s="184">
        <v>1</v>
      </c>
      <c r="BK234" s="137" t="s">
        <v>273</v>
      </c>
      <c r="BL234" s="153" t="s">
        <v>304</v>
      </c>
      <c r="BM234" s="153" t="s">
        <v>306</v>
      </c>
      <c r="BX234" s="2"/>
    </row>
    <row r="235" spans="7:76" ht="15" customHeight="1" hidden="1"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P235" s="2"/>
      <c r="BB235" s="2"/>
      <c r="BC235" s="2"/>
      <c r="BD235" s="2"/>
      <c r="BE235" s="2"/>
      <c r="BG235" s="96" t="s">
        <v>146</v>
      </c>
      <c r="BH235" s="8" t="s">
        <v>375</v>
      </c>
      <c r="BI235" s="2" t="str">
        <f t="shared" si="0"/>
        <v>КМО3230 В (перем. ток)1,0 кВт (до 21 А, до 48 В)*</v>
      </c>
      <c r="BJ235" s="184">
        <v>2</v>
      </c>
      <c r="BK235" s="137" t="s">
        <v>273</v>
      </c>
      <c r="BL235" s="153" t="s">
        <v>304</v>
      </c>
      <c r="BM235" s="153" t="s">
        <v>306</v>
      </c>
      <c r="BX235" s="2"/>
    </row>
    <row r="236" spans="7:76" ht="15" customHeight="1" hidden="1"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P236" s="2"/>
      <c r="BB236" s="2"/>
      <c r="BC236" s="2"/>
      <c r="BD236" s="2"/>
      <c r="BE236" s="2"/>
      <c r="BG236" s="96" t="s">
        <v>146</v>
      </c>
      <c r="BH236" s="71" t="s">
        <v>377</v>
      </c>
      <c r="BI236" s="2" t="str">
        <f t="shared" si="0"/>
        <v>КМО3230 В (перем. ток)1,25 кВт (до 26,1 А; до 48 В)*</v>
      </c>
      <c r="BJ236" s="184">
        <v>2</v>
      </c>
      <c r="BK236" s="137" t="s">
        <v>273</v>
      </c>
      <c r="BL236" s="153" t="s">
        <v>304</v>
      </c>
      <c r="BM236" s="153" t="s">
        <v>306</v>
      </c>
      <c r="BX236" s="2"/>
    </row>
    <row r="237" spans="7:76" ht="15" customHeight="1" hidden="1"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P237" s="2"/>
      <c r="BB237" s="2"/>
      <c r="BC237" s="2"/>
      <c r="BD237" s="2"/>
      <c r="BE237" s="2"/>
      <c r="BG237" s="96" t="s">
        <v>146</v>
      </c>
      <c r="BH237" s="8" t="s">
        <v>376</v>
      </c>
      <c r="BI237" s="2" t="str">
        <f t="shared" si="0"/>
        <v>КМО3230 В (перем. ток)1,0 кВт (до 10,5 А, до 96 В)*</v>
      </c>
      <c r="BJ237" s="184">
        <v>2</v>
      </c>
      <c r="BK237" s="137" t="s">
        <v>273</v>
      </c>
      <c r="BL237" s="153" t="s">
        <v>304</v>
      </c>
      <c r="BM237" s="153" t="s">
        <v>306</v>
      </c>
      <c r="BX237" s="2"/>
    </row>
    <row r="238" spans="7:76" ht="15" customHeight="1" hidden="1"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P238" s="2"/>
      <c r="BB238" s="2"/>
      <c r="BC238" s="2"/>
      <c r="BD238" s="2"/>
      <c r="BE238" s="2"/>
      <c r="BG238" s="109" t="s">
        <v>163</v>
      </c>
      <c r="BH238" s="17" t="s">
        <v>367</v>
      </c>
      <c r="BI238" s="2" t="str">
        <f t="shared" si="0"/>
        <v>КМО4230 В (перем. ток)0,2 кВт (до 8 А; до 24 В)*</v>
      </c>
      <c r="BJ238" s="184">
        <v>1</v>
      </c>
      <c r="BK238" s="137" t="s">
        <v>273</v>
      </c>
      <c r="BL238" s="153" t="s">
        <v>304</v>
      </c>
      <c r="BM238" s="153" t="s">
        <v>306</v>
      </c>
      <c r="BX238" s="2"/>
    </row>
    <row r="239" spans="7:76" ht="15" customHeight="1" hidden="1"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P239" s="2"/>
      <c r="BB239" s="2"/>
      <c r="BC239" s="2"/>
      <c r="BD239" s="2"/>
      <c r="BE239" s="2"/>
      <c r="BG239" s="109" t="s">
        <v>163</v>
      </c>
      <c r="BH239" s="17" t="s">
        <v>368</v>
      </c>
      <c r="BI239" s="2" t="str">
        <f t="shared" si="0"/>
        <v>КМО4230 В (перем. ток)0,4 кВт (до 16 А; до 24 В)*</v>
      </c>
      <c r="BJ239" s="184">
        <v>1</v>
      </c>
      <c r="BK239" s="137" t="s">
        <v>273</v>
      </c>
      <c r="BL239" s="153" t="s">
        <v>304</v>
      </c>
      <c r="BM239" s="153" t="s">
        <v>306</v>
      </c>
      <c r="BX239" s="2"/>
    </row>
    <row r="240" spans="7:76" ht="15" customHeight="1" hidden="1"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P240" s="2"/>
      <c r="BB240" s="2"/>
      <c r="BC240" s="2"/>
      <c r="BD240" s="2"/>
      <c r="BE240" s="2"/>
      <c r="BG240" s="109" t="s">
        <v>163</v>
      </c>
      <c r="BH240" s="17" t="s">
        <v>369</v>
      </c>
      <c r="BI240" s="2" t="str">
        <f t="shared" si="0"/>
        <v>КМО4230 В (перем. ток)0,6 кВт (до 24 А; до 24 В)*</v>
      </c>
      <c r="BJ240" s="184">
        <v>1</v>
      </c>
      <c r="BK240" s="137" t="s">
        <v>273</v>
      </c>
      <c r="BL240" s="153" t="s">
        <v>304</v>
      </c>
      <c r="BM240" s="153" t="s">
        <v>306</v>
      </c>
      <c r="BX240" s="2"/>
    </row>
    <row r="241" spans="7:76" ht="15" customHeight="1" hidden="1"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P241" s="2"/>
      <c r="BB241" s="2"/>
      <c r="BC241" s="2"/>
      <c r="BD241" s="2"/>
      <c r="BE241" s="2"/>
      <c r="BG241" s="109" t="s">
        <v>163</v>
      </c>
      <c r="BH241" s="17" t="s">
        <v>370</v>
      </c>
      <c r="BI241" s="192" t="str">
        <f>CONCATENATE(BG241,BH241)</f>
        <v>КМО4230 В (перем. ток)0,8 кВт (до 32 А; до 24 В)*</v>
      </c>
      <c r="BJ241" s="184">
        <v>1</v>
      </c>
      <c r="BK241" s="137" t="s">
        <v>273</v>
      </c>
      <c r="BL241" s="153" t="s">
        <v>304</v>
      </c>
      <c r="BM241" s="153" t="s">
        <v>306</v>
      </c>
      <c r="BX241" s="2"/>
    </row>
    <row r="242" spans="7:76" ht="15" customHeight="1" hidden="1"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P242" s="2"/>
      <c r="BB242" s="2"/>
      <c r="BC242" s="2"/>
      <c r="BD242" s="2"/>
      <c r="BE242" s="2"/>
      <c r="BG242" s="109" t="s">
        <v>163</v>
      </c>
      <c r="BH242" s="17" t="s">
        <v>371</v>
      </c>
      <c r="BI242" s="192" t="str">
        <f>CONCATENATE(BG242,BH242)</f>
        <v>КМО4230 В (перем. ток)0,2 кВт (до 8 А; до 48 В)*</v>
      </c>
      <c r="BJ242" s="184">
        <v>1</v>
      </c>
      <c r="BK242" s="137" t="s">
        <v>273</v>
      </c>
      <c r="BL242" s="153" t="s">
        <v>304</v>
      </c>
      <c r="BM242" s="153" t="s">
        <v>306</v>
      </c>
      <c r="BX242" s="2"/>
    </row>
    <row r="243" spans="7:76" ht="15" customHeight="1" hidden="1"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P243" s="2"/>
      <c r="BB243" s="2"/>
      <c r="BC243" s="2"/>
      <c r="BD243" s="2"/>
      <c r="BE243" s="2"/>
      <c r="BG243" s="109" t="s">
        <v>163</v>
      </c>
      <c r="BH243" s="17" t="s">
        <v>372</v>
      </c>
      <c r="BI243" s="192" t="str">
        <f>CONCATENATE(BG243,BH243)</f>
        <v>КМО4230 В (перем. ток)0,4 кВт (до 16 А; до 48 В)*</v>
      </c>
      <c r="BJ243" s="184">
        <v>1</v>
      </c>
      <c r="BK243" s="137" t="s">
        <v>273</v>
      </c>
      <c r="BL243" s="153" t="s">
        <v>304</v>
      </c>
      <c r="BM243" s="153" t="s">
        <v>306</v>
      </c>
      <c r="BX243" s="2"/>
    </row>
    <row r="244" spans="7:76" ht="15" customHeight="1" hidden="1"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P244" s="2"/>
      <c r="BB244" s="2"/>
      <c r="BC244" s="2"/>
      <c r="BD244" s="2"/>
      <c r="BE244" s="2"/>
      <c r="BG244" s="109" t="s">
        <v>163</v>
      </c>
      <c r="BH244" s="17" t="s">
        <v>373</v>
      </c>
      <c r="BI244" s="192" t="str">
        <f>CONCATENATE(BG244,BH244)</f>
        <v>КМО4230 В (перем. ток)0,6 кВт (до 24 А; до 48 В)*</v>
      </c>
      <c r="BJ244" s="184">
        <v>1</v>
      </c>
      <c r="BK244" s="137" t="s">
        <v>273</v>
      </c>
      <c r="BL244" s="153" t="s">
        <v>304</v>
      </c>
      <c r="BM244" s="153" t="s">
        <v>306</v>
      </c>
      <c r="BX244" s="2"/>
    </row>
    <row r="245" spans="7:76" ht="15" customHeight="1" hidden="1"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P245" s="2"/>
      <c r="BB245" s="2"/>
      <c r="BC245" s="2"/>
      <c r="BD245" s="2"/>
      <c r="BE245" s="2"/>
      <c r="BG245" s="109" t="s">
        <v>163</v>
      </c>
      <c r="BH245" s="17" t="s">
        <v>374</v>
      </c>
      <c r="BI245" s="192" t="str">
        <f>CONCATENATE(BG245,BH245)</f>
        <v>КМО4230 В (перем. ток)0,8 кВт (до 32 А; до 48 В)*</v>
      </c>
      <c r="BJ245" s="184">
        <v>1</v>
      </c>
      <c r="BK245" s="137" t="s">
        <v>273</v>
      </c>
      <c r="BL245" s="153" t="s">
        <v>304</v>
      </c>
      <c r="BM245" s="153" t="s">
        <v>306</v>
      </c>
      <c r="BX245" s="2"/>
    </row>
    <row r="246" spans="7:76" ht="15" customHeight="1" hidden="1"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P246" s="2"/>
      <c r="BB246" s="2"/>
      <c r="BC246" s="2"/>
      <c r="BD246" s="2"/>
      <c r="BE246" s="2"/>
      <c r="BG246" s="108" t="s">
        <v>206</v>
      </c>
      <c r="BH246" s="17" t="s">
        <v>367</v>
      </c>
      <c r="BI246" s="2" t="str">
        <f t="shared" si="0"/>
        <v>КМО5230 В (перем. ток)0,2 кВт (до 8 А; до 24 В)*</v>
      </c>
      <c r="BJ246" s="184">
        <v>1</v>
      </c>
      <c r="BK246" s="137" t="s">
        <v>273</v>
      </c>
      <c r="BL246" s="153" t="s">
        <v>304</v>
      </c>
      <c r="BM246" s="153" t="s">
        <v>306</v>
      </c>
      <c r="BX246" s="2"/>
    </row>
    <row r="247" spans="7:76" ht="15" customHeight="1" hidden="1"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P247" s="2"/>
      <c r="BB247" s="2"/>
      <c r="BC247" s="2"/>
      <c r="BD247" s="2"/>
      <c r="BE247" s="2"/>
      <c r="BG247" s="108" t="s">
        <v>206</v>
      </c>
      <c r="BH247" s="17" t="s">
        <v>371</v>
      </c>
      <c r="BI247" s="192" t="str">
        <f>CONCATENATE(BG247,BH247)</f>
        <v>КМО5230 В (перем. ток)0,2 кВт (до 8 А; до 48 В)*</v>
      </c>
      <c r="BJ247" s="184">
        <v>1</v>
      </c>
      <c r="BK247" s="137" t="s">
        <v>273</v>
      </c>
      <c r="BL247" s="153" t="s">
        <v>304</v>
      </c>
      <c r="BM247" s="153" t="s">
        <v>306</v>
      </c>
      <c r="BX247" s="2"/>
    </row>
    <row r="248" spans="7:76" ht="15" customHeight="1" hidden="1"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P248" s="2"/>
      <c r="BB248" s="2"/>
      <c r="BC248" s="2"/>
      <c r="BD248" s="2"/>
      <c r="BE248" s="2"/>
      <c r="BG248" s="102" t="s">
        <v>207</v>
      </c>
      <c r="BH248" s="17" t="s">
        <v>367</v>
      </c>
      <c r="BI248" s="2" t="str">
        <f t="shared" si="0"/>
        <v>КМО6230 В (перем. ток)0,2 кВт (до 8 А; до 24 В)*</v>
      </c>
      <c r="BJ248" s="184">
        <v>1</v>
      </c>
      <c r="BK248" s="137" t="s">
        <v>273</v>
      </c>
      <c r="BL248" s="153" t="s">
        <v>304</v>
      </c>
      <c r="BM248" s="153" t="s">
        <v>306</v>
      </c>
      <c r="BX248" s="2"/>
    </row>
    <row r="249" spans="7:76" ht="15" customHeight="1" hidden="1"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P249" s="2"/>
      <c r="BB249" s="2"/>
      <c r="BC249" s="2"/>
      <c r="BD249" s="2"/>
      <c r="BE249" s="2"/>
      <c r="BG249" s="102" t="s">
        <v>207</v>
      </c>
      <c r="BH249" s="17" t="s">
        <v>371</v>
      </c>
      <c r="BI249" s="192" t="str">
        <f>CONCATENATE(BG249,BH249)</f>
        <v>КМО6230 В (перем. ток)0,2 кВт (до 8 А; до 48 В)*</v>
      </c>
      <c r="BJ249" s="184">
        <v>1</v>
      </c>
      <c r="BK249" s="137" t="s">
        <v>273</v>
      </c>
      <c r="BL249" s="153" t="s">
        <v>304</v>
      </c>
      <c r="BM249" s="153" t="s">
        <v>306</v>
      </c>
      <c r="BX249" s="2"/>
    </row>
    <row r="250" spans="7:76" ht="15" customHeight="1" hidden="1"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P250" s="2"/>
      <c r="BB250" s="2"/>
      <c r="BC250" s="2"/>
      <c r="BD250" s="2"/>
      <c r="BE250" s="2"/>
      <c r="BG250" s="97" t="s">
        <v>147</v>
      </c>
      <c r="BH250" s="17" t="s">
        <v>367</v>
      </c>
      <c r="BI250" s="2" t="str">
        <f t="shared" si="0"/>
        <v>СКЗ1230 В (перем. ток)0,2 кВт (до 8 А; до 24 В)*</v>
      </c>
      <c r="BJ250" s="133" t="s">
        <v>225</v>
      </c>
      <c r="BK250" s="133" t="s">
        <v>225</v>
      </c>
      <c r="BL250" s="153" t="s">
        <v>303</v>
      </c>
      <c r="BM250" s="153" t="s">
        <v>305</v>
      </c>
      <c r="BX250" s="2"/>
    </row>
    <row r="251" spans="7:76" ht="15" customHeight="1" hidden="1"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P251" s="2"/>
      <c r="BB251" s="2"/>
      <c r="BC251" s="2"/>
      <c r="BD251" s="2"/>
      <c r="BE251" s="2"/>
      <c r="BG251" s="97" t="s">
        <v>147</v>
      </c>
      <c r="BH251" s="17" t="s">
        <v>368</v>
      </c>
      <c r="BI251" s="2" t="str">
        <f t="shared" si="0"/>
        <v>СКЗ1230 В (перем. ток)0,4 кВт (до 16 А; до 24 В)*</v>
      </c>
      <c r="BJ251" s="133" t="s">
        <v>225</v>
      </c>
      <c r="BK251" s="133" t="s">
        <v>225</v>
      </c>
      <c r="BL251" s="153" t="s">
        <v>303</v>
      </c>
      <c r="BM251" s="153" t="s">
        <v>305</v>
      </c>
      <c r="BX251" s="2"/>
    </row>
    <row r="252" spans="7:76" ht="15" customHeight="1" hidden="1"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P252" s="2"/>
      <c r="BB252" s="2"/>
      <c r="BC252" s="2"/>
      <c r="BD252" s="2"/>
      <c r="BE252" s="2"/>
      <c r="BG252" s="97" t="s">
        <v>147</v>
      </c>
      <c r="BH252" s="17" t="s">
        <v>369</v>
      </c>
      <c r="BI252" s="2" t="str">
        <f t="shared" si="0"/>
        <v>СКЗ1230 В (перем. ток)0,6 кВт (до 24 А; до 24 В)*</v>
      </c>
      <c r="BJ252" s="133" t="s">
        <v>225</v>
      </c>
      <c r="BK252" s="133" t="s">
        <v>225</v>
      </c>
      <c r="BL252" s="153" t="s">
        <v>303</v>
      </c>
      <c r="BM252" s="153" t="s">
        <v>305</v>
      </c>
      <c r="BX252" s="2"/>
    </row>
    <row r="253" spans="7:76" ht="15" customHeight="1" hidden="1"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P253" s="2"/>
      <c r="BB253" s="2"/>
      <c r="BC253" s="2"/>
      <c r="BD253" s="2"/>
      <c r="BE253" s="2"/>
      <c r="BG253" s="97" t="s">
        <v>147</v>
      </c>
      <c r="BH253" s="17" t="s">
        <v>370</v>
      </c>
      <c r="BI253" s="192" t="str">
        <f>CONCATENATE(BG253,BH253)</f>
        <v>СКЗ1230 В (перем. ток)0,8 кВт (до 32 А; до 24 В)*</v>
      </c>
      <c r="BJ253" s="133" t="s">
        <v>225</v>
      </c>
      <c r="BK253" s="133" t="s">
        <v>225</v>
      </c>
      <c r="BL253" s="153" t="s">
        <v>303</v>
      </c>
      <c r="BM253" s="153" t="s">
        <v>305</v>
      </c>
      <c r="BX253" s="2"/>
    </row>
    <row r="254" spans="7:76" ht="15" customHeight="1" hidden="1"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P254" s="2"/>
      <c r="BB254" s="2"/>
      <c r="BC254" s="2"/>
      <c r="BD254" s="2"/>
      <c r="BE254" s="2"/>
      <c r="BG254" s="97" t="s">
        <v>147</v>
      </c>
      <c r="BH254" s="17" t="s">
        <v>371</v>
      </c>
      <c r="BI254" s="192" t="str">
        <f>CONCATENATE(BG254,BH254)</f>
        <v>СКЗ1230 В (перем. ток)0,2 кВт (до 8 А; до 48 В)*</v>
      </c>
      <c r="BJ254" s="133" t="s">
        <v>225</v>
      </c>
      <c r="BK254" s="133" t="s">
        <v>225</v>
      </c>
      <c r="BL254" s="153" t="s">
        <v>303</v>
      </c>
      <c r="BM254" s="153" t="s">
        <v>305</v>
      </c>
      <c r="BX254" s="2"/>
    </row>
    <row r="255" spans="7:76" ht="15" customHeight="1" hidden="1"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P255" s="2"/>
      <c r="BB255" s="2"/>
      <c r="BC255" s="2"/>
      <c r="BD255" s="2"/>
      <c r="BE255" s="2"/>
      <c r="BG255" s="97" t="s">
        <v>147</v>
      </c>
      <c r="BH255" s="17" t="s">
        <v>372</v>
      </c>
      <c r="BI255" s="192" t="str">
        <f>CONCATENATE(BG255,BH255)</f>
        <v>СКЗ1230 В (перем. ток)0,4 кВт (до 16 А; до 48 В)*</v>
      </c>
      <c r="BJ255" s="133" t="s">
        <v>225</v>
      </c>
      <c r="BK255" s="133" t="s">
        <v>225</v>
      </c>
      <c r="BL255" s="153" t="s">
        <v>303</v>
      </c>
      <c r="BM255" s="153" t="s">
        <v>305</v>
      </c>
      <c r="BX255" s="2"/>
    </row>
    <row r="256" spans="7:76" ht="15" customHeight="1" hidden="1"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P256" s="2"/>
      <c r="BB256" s="2"/>
      <c r="BC256" s="2"/>
      <c r="BD256" s="2"/>
      <c r="BE256" s="2"/>
      <c r="BG256" s="97" t="s">
        <v>147</v>
      </c>
      <c r="BH256" s="17" t="s">
        <v>373</v>
      </c>
      <c r="BI256" s="192" t="str">
        <f>CONCATENATE(BG256,BH256)</f>
        <v>СКЗ1230 В (перем. ток)0,6 кВт (до 24 А; до 48 В)*</v>
      </c>
      <c r="BJ256" s="133" t="s">
        <v>225</v>
      </c>
      <c r="BK256" s="133" t="s">
        <v>225</v>
      </c>
      <c r="BL256" s="153" t="s">
        <v>303</v>
      </c>
      <c r="BM256" s="153" t="s">
        <v>305</v>
      </c>
      <c r="BX256" s="2"/>
    </row>
    <row r="257" spans="7:76" ht="15" customHeight="1" hidden="1"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P257" s="2"/>
      <c r="BB257" s="2"/>
      <c r="BC257" s="2"/>
      <c r="BD257" s="2"/>
      <c r="BE257" s="2"/>
      <c r="BG257" s="97" t="s">
        <v>147</v>
      </c>
      <c r="BH257" s="17" t="s">
        <v>374</v>
      </c>
      <c r="BI257" s="192" t="str">
        <f>CONCATENATE(BG257,BH257)</f>
        <v>СКЗ1230 В (перем. ток)0,8 кВт (до 32 А; до 48 В)*</v>
      </c>
      <c r="BJ257" s="133" t="s">
        <v>225</v>
      </c>
      <c r="BK257" s="133" t="s">
        <v>225</v>
      </c>
      <c r="BL257" s="153" t="s">
        <v>303</v>
      </c>
      <c r="BM257" s="153" t="s">
        <v>305</v>
      </c>
      <c r="BX257" s="2"/>
    </row>
    <row r="258" spans="7:76" ht="15" customHeight="1" hidden="1"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P258" s="2"/>
      <c r="BB258" s="2"/>
      <c r="BC258" s="2"/>
      <c r="BD258" s="2"/>
      <c r="BE258" s="2"/>
      <c r="BG258" s="97" t="s">
        <v>147</v>
      </c>
      <c r="BH258" s="8" t="s">
        <v>375</v>
      </c>
      <c r="BI258" s="2" t="str">
        <f t="shared" si="0"/>
        <v>СКЗ1230 В (перем. ток)1,0 кВт (до 21 А, до 48 В)*</v>
      </c>
      <c r="BJ258" s="140" t="s">
        <v>228</v>
      </c>
      <c r="BK258" s="140" t="s">
        <v>228</v>
      </c>
      <c r="BL258" s="153" t="s">
        <v>303</v>
      </c>
      <c r="BM258" s="153" t="s">
        <v>305</v>
      </c>
      <c r="BX258" s="2"/>
    </row>
    <row r="259" spans="7:76" ht="15" customHeight="1" hidden="1"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P259" s="2"/>
      <c r="BB259" s="2"/>
      <c r="BC259" s="2"/>
      <c r="BD259" s="2"/>
      <c r="BE259" s="2"/>
      <c r="BG259" s="97" t="s">
        <v>147</v>
      </c>
      <c r="BH259" s="8" t="s">
        <v>376</v>
      </c>
      <c r="BI259" s="2" t="str">
        <f t="shared" si="0"/>
        <v>СКЗ1230 В (перем. ток)1,0 кВт (до 10,5 А, до 96 В)*</v>
      </c>
      <c r="BJ259" s="140" t="s">
        <v>228</v>
      </c>
      <c r="BK259" s="140" t="s">
        <v>228</v>
      </c>
      <c r="BL259" s="153" t="s">
        <v>303</v>
      </c>
      <c r="BM259" s="153" t="s">
        <v>305</v>
      </c>
      <c r="BX259" s="2"/>
    </row>
    <row r="260" spans="7:76" ht="15" customHeight="1" hidden="1"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P260" s="2"/>
      <c r="BB260" s="2"/>
      <c r="BC260" s="2"/>
      <c r="BD260" s="2"/>
      <c r="BE260" s="2"/>
      <c r="BG260" s="97" t="s">
        <v>147</v>
      </c>
      <c r="BH260" s="71" t="s">
        <v>377</v>
      </c>
      <c r="BI260" s="2" t="str">
        <f t="shared" si="0"/>
        <v>СКЗ1230 В (перем. ток)1,25 кВт (до 26,1 А; до 48 В)*</v>
      </c>
      <c r="BJ260" s="139" t="s">
        <v>225</v>
      </c>
      <c r="BK260" s="139" t="s">
        <v>225</v>
      </c>
      <c r="BL260" s="153" t="s">
        <v>303</v>
      </c>
      <c r="BM260" s="153" t="s">
        <v>305</v>
      </c>
      <c r="BX260" s="2"/>
    </row>
    <row r="261" spans="7:76" ht="15" customHeight="1" hidden="1"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P261" s="2"/>
      <c r="BB261" s="2"/>
      <c r="BC261" s="2"/>
      <c r="BD261" s="2"/>
      <c r="BE261" s="2"/>
      <c r="BG261" s="97" t="s">
        <v>147</v>
      </c>
      <c r="BH261" s="8" t="s">
        <v>378</v>
      </c>
      <c r="BI261" s="2" t="str">
        <f t="shared" si="0"/>
        <v>СКЗ1230 В (перем. ток)2,0 кВт (до 42 А, до 48 В)*</v>
      </c>
      <c r="BJ261" s="140" t="s">
        <v>228</v>
      </c>
      <c r="BK261" s="140" t="s">
        <v>228</v>
      </c>
      <c r="BL261" s="153" t="s">
        <v>303</v>
      </c>
      <c r="BM261" s="153" t="s">
        <v>305</v>
      </c>
      <c r="BX261" s="2"/>
    </row>
    <row r="262" spans="7:76" ht="15" customHeight="1" hidden="1"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P262" s="2"/>
      <c r="BB262" s="2"/>
      <c r="BC262" s="2"/>
      <c r="BD262" s="2"/>
      <c r="BE262" s="2"/>
      <c r="BG262" s="97" t="s">
        <v>147</v>
      </c>
      <c r="BH262" s="8" t="s">
        <v>379</v>
      </c>
      <c r="BI262" s="2" t="str">
        <f t="shared" si="0"/>
        <v>СКЗ1230 В (перем. ток)2,0 кВт (до 21 А, до 96 В)*</v>
      </c>
      <c r="BJ262" s="140" t="s">
        <v>228</v>
      </c>
      <c r="BK262" s="140" t="s">
        <v>228</v>
      </c>
      <c r="BL262" s="153" t="s">
        <v>303</v>
      </c>
      <c r="BM262" s="153" t="s">
        <v>305</v>
      </c>
      <c r="BX262" s="2"/>
    </row>
    <row r="263" spans="7:76" ht="15" customHeight="1" hidden="1"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P263" s="2"/>
      <c r="BB263" s="2"/>
      <c r="BC263" s="2"/>
      <c r="BD263" s="2"/>
      <c r="BE263" s="2"/>
      <c r="BG263" s="97" t="s">
        <v>147</v>
      </c>
      <c r="BH263" s="71" t="s">
        <v>380</v>
      </c>
      <c r="BI263" s="2" t="str">
        <f t="shared" si="0"/>
        <v>СКЗ1230 В (перем. ток)2,5 кВт (до 52,2 А; до 48 В)*</v>
      </c>
      <c r="BJ263" s="139" t="s">
        <v>225</v>
      </c>
      <c r="BK263" s="139" t="s">
        <v>225</v>
      </c>
      <c r="BL263" s="153" t="s">
        <v>303</v>
      </c>
      <c r="BM263" s="153" t="s">
        <v>305</v>
      </c>
      <c r="BX263" s="2"/>
    </row>
    <row r="264" spans="7:76" ht="15" customHeight="1" hidden="1"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P264" s="2"/>
      <c r="BB264" s="2"/>
      <c r="BC264" s="2"/>
      <c r="BD264" s="2"/>
      <c r="BE264" s="2"/>
      <c r="BG264" s="97" t="s">
        <v>147</v>
      </c>
      <c r="BH264" s="8" t="s">
        <v>381</v>
      </c>
      <c r="BI264" s="2" t="str">
        <f t="shared" si="0"/>
        <v>СКЗ1230 В (перем. ток)3,0 кВт (до 63 А, до 48 В)*</v>
      </c>
      <c r="BJ264" s="140" t="s">
        <v>228</v>
      </c>
      <c r="BK264" s="140" t="s">
        <v>228</v>
      </c>
      <c r="BL264" s="153" t="s">
        <v>303</v>
      </c>
      <c r="BM264" s="153" t="s">
        <v>305</v>
      </c>
      <c r="BX264" s="2"/>
    </row>
    <row r="265" spans="7:76" ht="15" customHeight="1" hidden="1"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P265" s="2"/>
      <c r="BB265" s="2"/>
      <c r="BC265" s="2"/>
      <c r="BD265" s="2"/>
      <c r="BE265" s="2"/>
      <c r="BG265" s="97" t="s">
        <v>147</v>
      </c>
      <c r="BH265" s="8" t="s">
        <v>382</v>
      </c>
      <c r="BI265" s="2" t="str">
        <f t="shared" si="0"/>
        <v>СКЗ1230 В (перем. ток)3,0 кВт (до 31,5 А, до 96 В)*</v>
      </c>
      <c r="BJ265" s="140" t="s">
        <v>228</v>
      </c>
      <c r="BK265" s="140" t="s">
        <v>228</v>
      </c>
      <c r="BL265" s="153" t="s">
        <v>303</v>
      </c>
      <c r="BM265" s="153" t="s">
        <v>305</v>
      </c>
      <c r="BX265" s="2"/>
    </row>
    <row r="266" spans="7:76" ht="15" customHeight="1" hidden="1"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P266" s="2"/>
      <c r="BB266" s="2"/>
      <c r="BC266" s="2"/>
      <c r="BD266" s="2"/>
      <c r="BE266" s="2"/>
      <c r="BG266" s="97" t="s">
        <v>147</v>
      </c>
      <c r="BH266" s="71" t="s">
        <v>383</v>
      </c>
      <c r="BI266" s="2" t="str">
        <f t="shared" si="0"/>
        <v>СКЗ1230 В (перем. ток)3,75 кВт (до 78,3 А; до 48 В)*</v>
      </c>
      <c r="BJ266" s="136" t="s">
        <v>226</v>
      </c>
      <c r="BK266" s="136" t="s">
        <v>226</v>
      </c>
      <c r="BL266" s="153" t="s">
        <v>303</v>
      </c>
      <c r="BM266" s="153" t="s">
        <v>305</v>
      </c>
      <c r="BX266" s="2"/>
    </row>
    <row r="267" spans="7:76" ht="15" customHeight="1" hidden="1"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P267" s="2"/>
      <c r="BB267" s="2"/>
      <c r="BC267" s="2"/>
      <c r="BD267" s="2"/>
      <c r="BE267" s="2"/>
      <c r="BG267" s="97" t="s">
        <v>147</v>
      </c>
      <c r="BH267" s="8" t="s">
        <v>384</v>
      </c>
      <c r="BI267" s="2" t="str">
        <f t="shared" si="0"/>
        <v>СКЗ1230 В (перем. ток)4,0 кВт (до 84 А, до 48 В)*</v>
      </c>
      <c r="BJ267" s="131" t="s">
        <v>229</v>
      </c>
      <c r="BK267" s="131" t="s">
        <v>229</v>
      </c>
      <c r="BL267" s="153" t="s">
        <v>303</v>
      </c>
      <c r="BM267" s="153" t="s">
        <v>305</v>
      </c>
      <c r="BX267" s="2"/>
    </row>
    <row r="268" spans="7:76" ht="15" customHeight="1" hidden="1"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P268" s="2"/>
      <c r="BB268" s="2"/>
      <c r="BC268" s="2"/>
      <c r="BD268" s="2"/>
      <c r="BE268" s="2"/>
      <c r="BG268" s="97" t="s">
        <v>147</v>
      </c>
      <c r="BH268" s="8" t="s">
        <v>385</v>
      </c>
      <c r="BI268" s="2" t="str">
        <f t="shared" si="0"/>
        <v>СКЗ1230 В (перем. ток)4,0 кВт (до 42 А, до 96 В)*</v>
      </c>
      <c r="BJ268" s="131" t="s">
        <v>229</v>
      </c>
      <c r="BK268" s="131" t="s">
        <v>229</v>
      </c>
      <c r="BL268" s="153" t="s">
        <v>303</v>
      </c>
      <c r="BM268" s="153" t="s">
        <v>305</v>
      </c>
      <c r="BX268" s="2"/>
    </row>
    <row r="269" spans="7:76" ht="15" customHeight="1" hidden="1"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P269" s="2"/>
      <c r="BB269" s="2"/>
      <c r="BC269" s="2"/>
      <c r="BD269" s="2"/>
      <c r="BE269" s="2"/>
      <c r="BG269" s="97" t="s">
        <v>147</v>
      </c>
      <c r="BH269" s="8" t="s">
        <v>386</v>
      </c>
      <c r="BI269" s="2" t="str">
        <f t="shared" si="0"/>
        <v>СКЗ1230 В (перем. ток)5,0 кВт (до 104 А, до 48 В)*</v>
      </c>
      <c r="BJ269" s="131" t="s">
        <v>229</v>
      </c>
      <c r="BK269" s="131" t="s">
        <v>229</v>
      </c>
      <c r="BL269" s="153" t="s">
        <v>303</v>
      </c>
      <c r="BM269" s="153" t="s">
        <v>305</v>
      </c>
      <c r="BX269" s="2"/>
    </row>
    <row r="270" spans="7:76" ht="15" customHeight="1" hidden="1"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P270" s="2"/>
      <c r="BB270" s="2"/>
      <c r="BC270" s="2"/>
      <c r="BD270" s="2"/>
      <c r="BE270" s="2"/>
      <c r="BG270" s="97" t="s">
        <v>147</v>
      </c>
      <c r="BH270" s="8" t="s">
        <v>387</v>
      </c>
      <c r="BI270" s="2" t="str">
        <f t="shared" si="0"/>
        <v>СКЗ1230 В (перем. ток)5,0 кВт (до 52 А, до 96 В)*</v>
      </c>
      <c r="BJ270" s="131" t="s">
        <v>229</v>
      </c>
      <c r="BK270" s="131" t="s">
        <v>229</v>
      </c>
      <c r="BL270" s="153" t="s">
        <v>303</v>
      </c>
      <c r="BM270" s="153" t="s">
        <v>305</v>
      </c>
      <c r="BX270" s="2"/>
    </row>
    <row r="271" spans="7:76" ht="15" customHeight="1" hidden="1"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P271" s="2"/>
      <c r="BB271" s="2"/>
      <c r="BC271" s="2"/>
      <c r="BD271" s="2"/>
      <c r="BE271" s="2"/>
      <c r="BG271" s="98" t="s">
        <v>148</v>
      </c>
      <c r="BH271" s="17" t="s">
        <v>367</v>
      </c>
      <c r="BI271" s="2" t="str">
        <f t="shared" si="0"/>
        <v>СКЗ2230 В (перем. ток)0,2 кВт (до 8 А; до 24 В)*</v>
      </c>
      <c r="BJ271" s="183">
        <v>1</v>
      </c>
      <c r="BK271" s="135" t="s">
        <v>275</v>
      </c>
      <c r="BL271" s="153" t="s">
        <v>303</v>
      </c>
      <c r="BM271" s="153" t="s">
        <v>305</v>
      </c>
      <c r="BX271" s="2"/>
    </row>
    <row r="272" spans="7:76" ht="15" customHeight="1" hidden="1"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P272" s="2"/>
      <c r="BB272" s="2"/>
      <c r="BC272" s="2"/>
      <c r="BD272" s="2"/>
      <c r="BE272" s="2"/>
      <c r="BG272" s="98" t="s">
        <v>148</v>
      </c>
      <c r="BH272" s="17" t="s">
        <v>368</v>
      </c>
      <c r="BI272" s="2" t="str">
        <f t="shared" si="0"/>
        <v>СКЗ2230 В (перем. ток)0,4 кВт (до 16 А; до 24 В)*</v>
      </c>
      <c r="BJ272" s="183">
        <v>1</v>
      </c>
      <c r="BK272" s="135" t="s">
        <v>275</v>
      </c>
      <c r="BL272" s="153" t="s">
        <v>303</v>
      </c>
      <c r="BM272" s="153" t="s">
        <v>305</v>
      </c>
      <c r="BX272" s="2"/>
    </row>
    <row r="273" spans="7:76" ht="15" customHeight="1" hidden="1"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P273" s="2"/>
      <c r="BB273" s="2"/>
      <c r="BC273" s="2"/>
      <c r="BD273" s="2"/>
      <c r="BE273" s="2"/>
      <c r="BG273" s="98" t="s">
        <v>148</v>
      </c>
      <c r="BH273" s="17" t="s">
        <v>369</v>
      </c>
      <c r="BI273" s="2" t="str">
        <f t="shared" si="0"/>
        <v>СКЗ2230 В (перем. ток)0,6 кВт (до 24 А; до 24 В)*</v>
      </c>
      <c r="BJ273" s="183">
        <v>1</v>
      </c>
      <c r="BK273" s="135" t="s">
        <v>275</v>
      </c>
      <c r="BL273" s="153" t="s">
        <v>303</v>
      </c>
      <c r="BM273" s="153" t="s">
        <v>305</v>
      </c>
      <c r="BX273" s="2"/>
    </row>
    <row r="274" spans="7:76" ht="15" customHeight="1" hidden="1"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P274" s="2"/>
      <c r="BB274" s="2"/>
      <c r="BC274" s="2"/>
      <c r="BD274" s="2"/>
      <c r="BE274" s="2"/>
      <c r="BG274" s="98" t="s">
        <v>148</v>
      </c>
      <c r="BH274" s="17" t="s">
        <v>370</v>
      </c>
      <c r="BI274" s="192" t="str">
        <f>CONCATENATE(BG274,BH274)</f>
        <v>СКЗ2230 В (перем. ток)0,8 кВт (до 32 А; до 24 В)*</v>
      </c>
      <c r="BJ274" s="183">
        <v>1</v>
      </c>
      <c r="BK274" s="135" t="s">
        <v>275</v>
      </c>
      <c r="BL274" s="153" t="s">
        <v>303</v>
      </c>
      <c r="BM274" s="153" t="s">
        <v>305</v>
      </c>
      <c r="BX274" s="2"/>
    </row>
    <row r="275" spans="7:76" ht="15" customHeight="1" hidden="1"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P275" s="2"/>
      <c r="BB275" s="2"/>
      <c r="BC275" s="2"/>
      <c r="BD275" s="2"/>
      <c r="BE275" s="2"/>
      <c r="BG275" s="98" t="s">
        <v>148</v>
      </c>
      <c r="BH275" s="17" t="s">
        <v>371</v>
      </c>
      <c r="BI275" s="192" t="str">
        <f>CONCATENATE(BG275,BH275)</f>
        <v>СКЗ2230 В (перем. ток)0,2 кВт (до 8 А; до 48 В)*</v>
      </c>
      <c r="BJ275" s="183">
        <v>1</v>
      </c>
      <c r="BK275" s="135" t="s">
        <v>275</v>
      </c>
      <c r="BL275" s="153" t="s">
        <v>303</v>
      </c>
      <c r="BM275" s="153" t="s">
        <v>305</v>
      </c>
      <c r="BX275" s="2"/>
    </row>
    <row r="276" spans="7:76" ht="15" customHeight="1" hidden="1"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P276" s="2"/>
      <c r="BB276" s="2"/>
      <c r="BC276" s="2"/>
      <c r="BD276" s="2"/>
      <c r="BE276" s="2"/>
      <c r="BG276" s="98" t="s">
        <v>148</v>
      </c>
      <c r="BH276" s="17" t="s">
        <v>372</v>
      </c>
      <c r="BI276" s="192" t="str">
        <f>CONCATENATE(BG276,BH276)</f>
        <v>СКЗ2230 В (перем. ток)0,4 кВт (до 16 А; до 48 В)*</v>
      </c>
      <c r="BJ276" s="183">
        <v>1</v>
      </c>
      <c r="BK276" s="135" t="s">
        <v>275</v>
      </c>
      <c r="BL276" s="153" t="s">
        <v>303</v>
      </c>
      <c r="BM276" s="153" t="s">
        <v>305</v>
      </c>
      <c r="BX276" s="2"/>
    </row>
    <row r="277" spans="7:76" ht="15" customHeight="1" hidden="1"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P277" s="2"/>
      <c r="BB277" s="2"/>
      <c r="BC277" s="2"/>
      <c r="BD277" s="2"/>
      <c r="BE277" s="2"/>
      <c r="BG277" s="98" t="s">
        <v>148</v>
      </c>
      <c r="BH277" s="17" t="s">
        <v>373</v>
      </c>
      <c r="BI277" s="192" t="str">
        <f>CONCATENATE(BG277,BH277)</f>
        <v>СКЗ2230 В (перем. ток)0,6 кВт (до 24 А; до 48 В)*</v>
      </c>
      <c r="BJ277" s="183">
        <v>1</v>
      </c>
      <c r="BK277" s="135" t="s">
        <v>275</v>
      </c>
      <c r="BL277" s="153" t="s">
        <v>303</v>
      </c>
      <c r="BM277" s="153" t="s">
        <v>305</v>
      </c>
      <c r="BX277" s="2"/>
    </row>
    <row r="278" spans="7:76" ht="15" customHeight="1" hidden="1"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P278" s="2"/>
      <c r="BB278" s="2"/>
      <c r="BC278" s="2"/>
      <c r="BD278" s="2"/>
      <c r="BE278" s="2"/>
      <c r="BG278" s="98" t="s">
        <v>148</v>
      </c>
      <c r="BH278" s="17" t="s">
        <v>374</v>
      </c>
      <c r="BI278" s="192" t="str">
        <f>CONCATENATE(BG278,BH278)</f>
        <v>СКЗ2230 В (перем. ток)0,8 кВт (до 32 А; до 48 В)*</v>
      </c>
      <c r="BJ278" s="183">
        <v>1</v>
      </c>
      <c r="BK278" s="135" t="s">
        <v>275</v>
      </c>
      <c r="BL278" s="153" t="s">
        <v>303</v>
      </c>
      <c r="BM278" s="153" t="s">
        <v>305</v>
      </c>
      <c r="BX278" s="2"/>
    </row>
    <row r="279" spans="7:76" ht="15" customHeight="1" hidden="1"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P279" s="2"/>
      <c r="BB279" s="2"/>
      <c r="BC279" s="2"/>
      <c r="BD279" s="2"/>
      <c r="BE279" s="2"/>
      <c r="BG279" s="98" t="s">
        <v>148</v>
      </c>
      <c r="BH279" s="8" t="s">
        <v>375</v>
      </c>
      <c r="BI279" s="2" t="str">
        <f t="shared" si="0"/>
        <v>СКЗ2230 В (перем. ток)1,0 кВт (до 21 А, до 48 В)*</v>
      </c>
      <c r="BJ279" s="183">
        <v>2</v>
      </c>
      <c r="BK279" s="135" t="s">
        <v>275</v>
      </c>
      <c r="BL279" s="153" t="s">
        <v>303</v>
      </c>
      <c r="BM279" s="153" t="s">
        <v>305</v>
      </c>
      <c r="BX279" s="2"/>
    </row>
    <row r="280" spans="7:76" ht="15" customHeight="1" hidden="1"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P280" s="2"/>
      <c r="BB280" s="2"/>
      <c r="BC280" s="2"/>
      <c r="BD280" s="2"/>
      <c r="BE280" s="2"/>
      <c r="BG280" s="98" t="s">
        <v>148</v>
      </c>
      <c r="BH280" s="8" t="s">
        <v>376</v>
      </c>
      <c r="BI280" s="2" t="str">
        <f t="shared" si="0"/>
        <v>СКЗ2230 В (перем. ток)1,0 кВт (до 10,5 А, до 96 В)*</v>
      </c>
      <c r="BJ280" s="183">
        <v>2</v>
      </c>
      <c r="BK280" s="135" t="s">
        <v>275</v>
      </c>
      <c r="BL280" s="153" t="s">
        <v>303</v>
      </c>
      <c r="BM280" s="153" t="s">
        <v>305</v>
      </c>
      <c r="BX280" s="2"/>
    </row>
    <row r="281" spans="7:76" ht="15" customHeight="1" hidden="1"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P281" s="2"/>
      <c r="BB281" s="2"/>
      <c r="BC281" s="2"/>
      <c r="BD281" s="2"/>
      <c r="BE281" s="2"/>
      <c r="BG281" s="98" t="s">
        <v>148</v>
      </c>
      <c r="BH281" s="71" t="s">
        <v>377</v>
      </c>
      <c r="BI281" s="2" t="str">
        <f t="shared" si="0"/>
        <v>СКЗ2230 В (перем. ток)1,25 кВт (до 26,1 А; до 48 В)*</v>
      </c>
      <c r="BJ281" s="183">
        <v>2</v>
      </c>
      <c r="BK281" s="135" t="s">
        <v>275</v>
      </c>
      <c r="BL281" s="153" t="s">
        <v>303</v>
      </c>
      <c r="BM281" s="153" t="s">
        <v>305</v>
      </c>
      <c r="BX281" s="2"/>
    </row>
    <row r="282" spans="7:76" ht="15" customHeight="1" hidden="1"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P282" s="2"/>
      <c r="BB282" s="2"/>
      <c r="BC282" s="2"/>
      <c r="BD282" s="2"/>
      <c r="BE282" s="2"/>
      <c r="BG282" s="98" t="s">
        <v>148</v>
      </c>
      <c r="BH282" s="8" t="s">
        <v>378</v>
      </c>
      <c r="BI282" s="2" t="str">
        <f t="shared" si="0"/>
        <v>СКЗ2230 В (перем. ток)2,0 кВт (до 42 А, до 48 В)*</v>
      </c>
      <c r="BJ282" s="183">
        <v>2</v>
      </c>
      <c r="BK282" s="135" t="s">
        <v>275</v>
      </c>
      <c r="BL282" s="153" t="s">
        <v>303</v>
      </c>
      <c r="BM282" s="153" t="s">
        <v>305</v>
      </c>
      <c r="BX282" s="2"/>
    </row>
    <row r="283" spans="7:76" ht="15" customHeight="1" hidden="1"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P283" s="2"/>
      <c r="BB283" s="2"/>
      <c r="BC283" s="2"/>
      <c r="BD283" s="2"/>
      <c r="BE283" s="2"/>
      <c r="BG283" s="98" t="s">
        <v>148</v>
      </c>
      <c r="BH283" s="8" t="s">
        <v>379</v>
      </c>
      <c r="BI283" s="2" t="str">
        <f t="shared" si="0"/>
        <v>СКЗ2230 В (перем. ток)2,0 кВт (до 21 А, до 96 В)*</v>
      </c>
      <c r="BJ283" s="183">
        <v>2</v>
      </c>
      <c r="BK283" s="135" t="s">
        <v>275</v>
      </c>
      <c r="BL283" s="153" t="s">
        <v>303</v>
      </c>
      <c r="BM283" s="153" t="s">
        <v>305</v>
      </c>
      <c r="BX283" s="2"/>
    </row>
    <row r="284" spans="7:76" ht="15" customHeight="1" hidden="1"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P284" s="2"/>
      <c r="BB284" s="2"/>
      <c r="BC284" s="2"/>
      <c r="BD284" s="2"/>
      <c r="BE284" s="2"/>
      <c r="BG284" s="98" t="s">
        <v>148</v>
      </c>
      <c r="BH284" s="71" t="s">
        <v>380</v>
      </c>
      <c r="BI284" s="2" t="str">
        <f t="shared" si="0"/>
        <v>СКЗ2230 В (перем. ток)2,5 кВт (до 52,2 А; до 48 В)*</v>
      </c>
      <c r="BJ284" s="183">
        <v>2</v>
      </c>
      <c r="BK284" s="135" t="s">
        <v>275</v>
      </c>
      <c r="BL284" s="153" t="s">
        <v>303</v>
      </c>
      <c r="BM284" s="153" t="s">
        <v>305</v>
      </c>
      <c r="BX284" s="2"/>
    </row>
    <row r="285" spans="7:76" ht="15" customHeight="1" hidden="1"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P285" s="2"/>
      <c r="BB285" s="2"/>
      <c r="BC285" s="2"/>
      <c r="BD285" s="2"/>
      <c r="BE285" s="2"/>
      <c r="BG285" s="98" t="s">
        <v>148</v>
      </c>
      <c r="BH285" s="8" t="s">
        <v>381</v>
      </c>
      <c r="BI285" s="2" t="str">
        <f t="shared" si="0"/>
        <v>СКЗ2230 В (перем. ток)3,0 кВт (до 63 А, до 48 В)*</v>
      </c>
      <c r="BJ285" s="183">
        <v>2</v>
      </c>
      <c r="BK285" s="135" t="s">
        <v>275</v>
      </c>
      <c r="BL285" s="153" t="s">
        <v>303</v>
      </c>
      <c r="BM285" s="153" t="s">
        <v>305</v>
      </c>
      <c r="BX285" s="2"/>
    </row>
    <row r="286" spans="7:76" ht="15" customHeight="1" hidden="1"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P286" s="2"/>
      <c r="BB286" s="2"/>
      <c r="BC286" s="2"/>
      <c r="BD286" s="2"/>
      <c r="BE286" s="2"/>
      <c r="BG286" s="98" t="s">
        <v>148</v>
      </c>
      <c r="BH286" s="8" t="s">
        <v>382</v>
      </c>
      <c r="BI286" s="2" t="str">
        <f t="shared" si="0"/>
        <v>СКЗ2230 В (перем. ток)3,0 кВт (до 31,5 А, до 96 В)*</v>
      </c>
      <c r="BJ286" s="183">
        <v>2</v>
      </c>
      <c r="BK286" s="135" t="s">
        <v>275</v>
      </c>
      <c r="BL286" s="153" t="s">
        <v>303</v>
      </c>
      <c r="BM286" s="153" t="s">
        <v>305</v>
      </c>
      <c r="BX286" s="2"/>
    </row>
    <row r="287" spans="7:76" ht="15" customHeight="1" hidden="1"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P287" s="2"/>
      <c r="BB287" s="2"/>
      <c r="BC287" s="2"/>
      <c r="BD287" s="2"/>
      <c r="BE287" s="2"/>
      <c r="BG287" s="98" t="s">
        <v>148</v>
      </c>
      <c r="BH287" s="71" t="s">
        <v>383</v>
      </c>
      <c r="BI287" s="2" t="str">
        <f t="shared" si="0"/>
        <v>СКЗ2230 В (перем. ток)3,75 кВт (до 78,3 А; до 48 В)*</v>
      </c>
      <c r="BJ287" s="183">
        <v>2</v>
      </c>
      <c r="BK287" s="137" t="s">
        <v>276</v>
      </c>
      <c r="BL287" s="153" t="s">
        <v>304</v>
      </c>
      <c r="BM287" s="153" t="s">
        <v>306</v>
      </c>
      <c r="BX287" s="2"/>
    </row>
    <row r="288" spans="7:76" ht="15" customHeight="1" hidden="1"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P288" s="2"/>
      <c r="BB288" s="2"/>
      <c r="BC288" s="2"/>
      <c r="BD288" s="2"/>
      <c r="BE288" s="2"/>
      <c r="BG288" s="98" t="s">
        <v>148</v>
      </c>
      <c r="BH288" s="8" t="s">
        <v>384</v>
      </c>
      <c r="BI288" s="2" t="str">
        <f aca="true" t="shared" si="1" ref="BI288:BI403">CONCATENATE(BG288,BH288)</f>
        <v>СКЗ2230 В (перем. ток)4,0 кВт (до 84 А, до 48 В)*</v>
      </c>
      <c r="BJ288" s="183">
        <v>2</v>
      </c>
      <c r="BK288" s="137" t="s">
        <v>276</v>
      </c>
      <c r="BL288" s="153" t="s">
        <v>304</v>
      </c>
      <c r="BM288" s="153" t="s">
        <v>306</v>
      </c>
      <c r="BX288" s="2"/>
    </row>
    <row r="289" spans="7:76" ht="15" customHeight="1" hidden="1"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P289" s="2"/>
      <c r="BB289" s="2"/>
      <c r="BC289" s="2"/>
      <c r="BD289" s="2"/>
      <c r="BE289" s="2"/>
      <c r="BG289" s="98" t="s">
        <v>148</v>
      </c>
      <c r="BH289" s="8" t="s">
        <v>385</v>
      </c>
      <c r="BI289" s="2" t="str">
        <f t="shared" si="1"/>
        <v>СКЗ2230 В (перем. ток)4,0 кВт (до 42 А, до 96 В)*</v>
      </c>
      <c r="BJ289" s="183">
        <v>2</v>
      </c>
      <c r="BK289" s="137" t="s">
        <v>276</v>
      </c>
      <c r="BL289" s="153" t="s">
        <v>304</v>
      </c>
      <c r="BM289" s="153" t="s">
        <v>306</v>
      </c>
      <c r="BX289" s="2"/>
    </row>
    <row r="290" spans="7:76" ht="15" customHeight="1" hidden="1"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P290" s="2"/>
      <c r="BB290" s="2"/>
      <c r="BC290" s="2"/>
      <c r="BD290" s="2"/>
      <c r="BE290" s="2"/>
      <c r="BG290" s="98" t="s">
        <v>148</v>
      </c>
      <c r="BH290" s="8" t="s">
        <v>386</v>
      </c>
      <c r="BI290" s="2" t="str">
        <f t="shared" si="1"/>
        <v>СКЗ2230 В (перем. ток)5,0 кВт (до 104 А, до 48 В)*</v>
      </c>
      <c r="BJ290" s="183">
        <v>2</v>
      </c>
      <c r="BK290" s="137" t="s">
        <v>276</v>
      </c>
      <c r="BL290" s="153" t="s">
        <v>304</v>
      </c>
      <c r="BM290" s="153" t="s">
        <v>306</v>
      </c>
      <c r="BX290" s="2"/>
    </row>
    <row r="291" spans="7:76" ht="15" customHeight="1" hidden="1"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P291" s="2"/>
      <c r="BB291" s="2"/>
      <c r="BC291" s="2"/>
      <c r="BD291" s="2"/>
      <c r="BE291" s="2"/>
      <c r="BG291" s="98" t="s">
        <v>148</v>
      </c>
      <c r="BH291" s="8" t="s">
        <v>387</v>
      </c>
      <c r="BI291" s="2" t="str">
        <f t="shared" si="1"/>
        <v>СКЗ2230 В (перем. ток)5,0 кВт (до 52 А, до 96 В)*</v>
      </c>
      <c r="BJ291" s="183">
        <v>2</v>
      </c>
      <c r="BK291" s="137" t="s">
        <v>276</v>
      </c>
      <c r="BL291" s="153" t="s">
        <v>304</v>
      </c>
      <c r="BM291" s="153" t="s">
        <v>306</v>
      </c>
      <c r="BX291" s="2"/>
    </row>
    <row r="292" spans="7:76" ht="15" customHeight="1" hidden="1"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P292" s="2"/>
      <c r="BB292" s="2"/>
      <c r="BC292" s="2"/>
      <c r="BD292" s="2"/>
      <c r="BE292" s="2"/>
      <c r="BG292" s="99" t="s">
        <v>149</v>
      </c>
      <c r="BH292" s="17" t="s">
        <v>367</v>
      </c>
      <c r="BI292" s="2" t="str">
        <f t="shared" si="1"/>
        <v>СКЗ3230 В (перем. ток)0,2 кВт (до 8 А; до 24 В)*</v>
      </c>
      <c r="BJ292" s="183">
        <v>1</v>
      </c>
      <c r="BK292" s="135" t="s">
        <v>275</v>
      </c>
      <c r="BL292" s="153" t="s">
        <v>303</v>
      </c>
      <c r="BM292" s="153" t="s">
        <v>305</v>
      </c>
      <c r="BX292" s="2"/>
    </row>
    <row r="293" spans="7:76" ht="15" customHeight="1" hidden="1"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P293" s="2"/>
      <c r="BB293" s="2"/>
      <c r="BC293" s="2"/>
      <c r="BD293" s="2"/>
      <c r="BE293" s="2"/>
      <c r="BG293" s="99" t="s">
        <v>149</v>
      </c>
      <c r="BH293" s="17" t="s">
        <v>368</v>
      </c>
      <c r="BI293" s="2" t="str">
        <f t="shared" si="1"/>
        <v>СКЗ3230 В (перем. ток)0,4 кВт (до 16 А; до 24 В)*</v>
      </c>
      <c r="BJ293" s="183">
        <v>1</v>
      </c>
      <c r="BK293" s="135" t="s">
        <v>275</v>
      </c>
      <c r="BL293" s="153" t="s">
        <v>303</v>
      </c>
      <c r="BM293" s="153" t="s">
        <v>305</v>
      </c>
      <c r="BX293" s="2"/>
    </row>
    <row r="294" spans="7:76" ht="15" customHeight="1" hidden="1"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P294" s="2"/>
      <c r="BB294" s="2"/>
      <c r="BC294" s="2"/>
      <c r="BD294" s="2"/>
      <c r="BE294" s="2"/>
      <c r="BG294" s="99" t="s">
        <v>149</v>
      </c>
      <c r="BH294" s="17" t="s">
        <v>369</v>
      </c>
      <c r="BI294" s="2" t="str">
        <f t="shared" si="1"/>
        <v>СКЗ3230 В (перем. ток)0,6 кВт (до 24 А; до 24 В)*</v>
      </c>
      <c r="BJ294" s="183">
        <v>1</v>
      </c>
      <c r="BK294" s="135" t="s">
        <v>275</v>
      </c>
      <c r="BL294" s="153" t="s">
        <v>303</v>
      </c>
      <c r="BM294" s="153" t="s">
        <v>305</v>
      </c>
      <c r="BX294" s="2"/>
    </row>
    <row r="295" spans="7:76" ht="15" customHeight="1" hidden="1"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P295" s="2"/>
      <c r="BB295" s="2"/>
      <c r="BC295" s="2"/>
      <c r="BD295" s="2"/>
      <c r="BE295" s="2"/>
      <c r="BG295" s="99" t="s">
        <v>149</v>
      </c>
      <c r="BH295" s="17" t="s">
        <v>370</v>
      </c>
      <c r="BI295" s="192" t="str">
        <f>CONCATENATE(BG295,BH295)</f>
        <v>СКЗ3230 В (перем. ток)0,8 кВт (до 32 А; до 24 В)*</v>
      </c>
      <c r="BJ295" s="183">
        <v>1</v>
      </c>
      <c r="BK295" s="135" t="s">
        <v>275</v>
      </c>
      <c r="BL295" s="153" t="s">
        <v>303</v>
      </c>
      <c r="BM295" s="153" t="s">
        <v>305</v>
      </c>
      <c r="BX295" s="2"/>
    </row>
    <row r="296" spans="7:76" ht="15" customHeight="1" hidden="1"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P296" s="2"/>
      <c r="BB296" s="2"/>
      <c r="BC296" s="2"/>
      <c r="BD296" s="2"/>
      <c r="BE296" s="2"/>
      <c r="BG296" s="99" t="s">
        <v>149</v>
      </c>
      <c r="BH296" s="17" t="s">
        <v>371</v>
      </c>
      <c r="BI296" s="192" t="str">
        <f>CONCATENATE(BG296,BH296)</f>
        <v>СКЗ3230 В (перем. ток)0,2 кВт (до 8 А; до 48 В)*</v>
      </c>
      <c r="BJ296" s="183">
        <v>1</v>
      </c>
      <c r="BK296" s="135" t="s">
        <v>275</v>
      </c>
      <c r="BL296" s="153" t="s">
        <v>303</v>
      </c>
      <c r="BM296" s="153" t="s">
        <v>305</v>
      </c>
      <c r="BX296" s="2"/>
    </row>
    <row r="297" spans="7:76" ht="15" customHeight="1" hidden="1"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P297" s="2"/>
      <c r="BB297" s="2"/>
      <c r="BC297" s="2"/>
      <c r="BD297" s="2"/>
      <c r="BE297" s="2"/>
      <c r="BG297" s="99" t="s">
        <v>149</v>
      </c>
      <c r="BH297" s="17" t="s">
        <v>372</v>
      </c>
      <c r="BI297" s="192" t="str">
        <f>CONCATENATE(BG297,BH297)</f>
        <v>СКЗ3230 В (перем. ток)0,4 кВт (до 16 А; до 48 В)*</v>
      </c>
      <c r="BJ297" s="183">
        <v>1</v>
      </c>
      <c r="BK297" s="135" t="s">
        <v>275</v>
      </c>
      <c r="BL297" s="153" t="s">
        <v>303</v>
      </c>
      <c r="BM297" s="153" t="s">
        <v>305</v>
      </c>
      <c r="BX297" s="2"/>
    </row>
    <row r="298" spans="7:76" ht="15" customHeight="1" hidden="1"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P298" s="2"/>
      <c r="BB298" s="2"/>
      <c r="BC298" s="2"/>
      <c r="BD298" s="2"/>
      <c r="BE298" s="2"/>
      <c r="BG298" s="99" t="s">
        <v>149</v>
      </c>
      <c r="BH298" s="17" t="s">
        <v>373</v>
      </c>
      <c r="BI298" s="192" t="str">
        <f>CONCATENATE(BG298,BH298)</f>
        <v>СКЗ3230 В (перем. ток)0,6 кВт (до 24 А; до 48 В)*</v>
      </c>
      <c r="BJ298" s="183">
        <v>1</v>
      </c>
      <c r="BK298" s="135" t="s">
        <v>275</v>
      </c>
      <c r="BL298" s="153" t="s">
        <v>303</v>
      </c>
      <c r="BM298" s="153" t="s">
        <v>305</v>
      </c>
      <c r="BX298" s="2"/>
    </row>
    <row r="299" spans="7:76" ht="15" customHeight="1" hidden="1"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P299" s="2"/>
      <c r="BB299" s="2"/>
      <c r="BC299" s="2"/>
      <c r="BD299" s="2"/>
      <c r="BE299" s="2"/>
      <c r="BG299" s="99" t="s">
        <v>149</v>
      </c>
      <c r="BH299" s="17" t="s">
        <v>374</v>
      </c>
      <c r="BI299" s="192" t="str">
        <f>CONCATENATE(BG299,BH299)</f>
        <v>СКЗ3230 В (перем. ток)0,8 кВт (до 32 А; до 48 В)*</v>
      </c>
      <c r="BJ299" s="183">
        <v>1</v>
      </c>
      <c r="BK299" s="135" t="s">
        <v>275</v>
      </c>
      <c r="BL299" s="153" t="s">
        <v>303</v>
      </c>
      <c r="BM299" s="153" t="s">
        <v>305</v>
      </c>
      <c r="BX299" s="2"/>
    </row>
    <row r="300" spans="7:76" ht="15" customHeight="1" hidden="1"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P300" s="2"/>
      <c r="BB300" s="2"/>
      <c r="BC300" s="2"/>
      <c r="BD300" s="2"/>
      <c r="BE300" s="2"/>
      <c r="BG300" s="99" t="s">
        <v>149</v>
      </c>
      <c r="BH300" s="8" t="s">
        <v>375</v>
      </c>
      <c r="BI300" s="2" t="str">
        <f t="shared" si="1"/>
        <v>СКЗ3230 В (перем. ток)1,0 кВт (до 21 А, до 48 В)*</v>
      </c>
      <c r="BJ300" s="184">
        <v>2</v>
      </c>
      <c r="BK300" s="137" t="s">
        <v>276</v>
      </c>
      <c r="BL300" s="153" t="s">
        <v>304</v>
      </c>
      <c r="BM300" s="153" t="s">
        <v>306</v>
      </c>
      <c r="BX300" s="2"/>
    </row>
    <row r="301" spans="7:76" ht="15" customHeight="1" hidden="1"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P301" s="2"/>
      <c r="BB301" s="2"/>
      <c r="BC301" s="2"/>
      <c r="BD301" s="2"/>
      <c r="BE301" s="2"/>
      <c r="BG301" s="99" t="s">
        <v>149</v>
      </c>
      <c r="BH301" s="8" t="s">
        <v>376</v>
      </c>
      <c r="BI301" s="2" t="str">
        <f t="shared" si="1"/>
        <v>СКЗ3230 В (перем. ток)1,0 кВт (до 10,5 А, до 96 В)*</v>
      </c>
      <c r="BJ301" s="184">
        <v>2</v>
      </c>
      <c r="BK301" s="137" t="s">
        <v>276</v>
      </c>
      <c r="BL301" s="153" t="s">
        <v>304</v>
      </c>
      <c r="BM301" s="153" t="s">
        <v>306</v>
      </c>
      <c r="BX301" s="2"/>
    </row>
    <row r="302" spans="7:76" ht="15" customHeight="1" hidden="1"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P302" s="2"/>
      <c r="BB302" s="2"/>
      <c r="BC302" s="2"/>
      <c r="BD302" s="2"/>
      <c r="BE302" s="2"/>
      <c r="BG302" s="99" t="s">
        <v>149</v>
      </c>
      <c r="BH302" s="71" t="s">
        <v>377</v>
      </c>
      <c r="BI302" s="2" t="str">
        <f t="shared" si="1"/>
        <v>СКЗ3230 В (перем. ток)1,25 кВт (до 26,1 А; до 48 В)*</v>
      </c>
      <c r="BJ302" s="184">
        <v>2</v>
      </c>
      <c r="BK302" s="137" t="s">
        <v>276</v>
      </c>
      <c r="BL302" s="153" t="s">
        <v>304</v>
      </c>
      <c r="BM302" s="153" t="s">
        <v>306</v>
      </c>
      <c r="BX302" s="2"/>
    </row>
    <row r="303" spans="7:76" ht="15" customHeight="1" hidden="1"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P303" s="2"/>
      <c r="BB303" s="2"/>
      <c r="BC303" s="2"/>
      <c r="BD303" s="2"/>
      <c r="BE303" s="2"/>
      <c r="BG303" s="99" t="s">
        <v>149</v>
      </c>
      <c r="BH303" s="8" t="s">
        <v>378</v>
      </c>
      <c r="BI303" s="2" t="str">
        <f t="shared" si="1"/>
        <v>СКЗ3230 В (перем. ток)2,0 кВт (до 42 А, до 48 В)*</v>
      </c>
      <c r="BJ303" s="184">
        <v>2</v>
      </c>
      <c r="BK303" s="137" t="s">
        <v>276</v>
      </c>
      <c r="BL303" s="153" t="s">
        <v>304</v>
      </c>
      <c r="BM303" s="153" t="s">
        <v>306</v>
      </c>
      <c r="BX303" s="2"/>
    </row>
    <row r="304" spans="7:76" ht="15" customHeight="1" hidden="1"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P304" s="2"/>
      <c r="BB304" s="2"/>
      <c r="BC304" s="2"/>
      <c r="BD304" s="2"/>
      <c r="BE304" s="2"/>
      <c r="BG304" s="99" t="s">
        <v>149</v>
      </c>
      <c r="BH304" s="8" t="s">
        <v>379</v>
      </c>
      <c r="BI304" s="2" t="str">
        <f t="shared" si="1"/>
        <v>СКЗ3230 В (перем. ток)2,0 кВт (до 21 А, до 96 В)*</v>
      </c>
      <c r="BJ304" s="184">
        <v>2</v>
      </c>
      <c r="BK304" s="137" t="s">
        <v>276</v>
      </c>
      <c r="BL304" s="153" t="s">
        <v>304</v>
      </c>
      <c r="BM304" s="153" t="s">
        <v>306</v>
      </c>
      <c r="BX304" s="2"/>
    </row>
    <row r="305" spans="7:76" ht="15" customHeight="1" hidden="1"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P305" s="2"/>
      <c r="BB305" s="2"/>
      <c r="BC305" s="2"/>
      <c r="BD305" s="2"/>
      <c r="BE305" s="2"/>
      <c r="BG305" s="99" t="s">
        <v>149</v>
      </c>
      <c r="BH305" s="71" t="s">
        <v>380</v>
      </c>
      <c r="BI305" s="2" t="str">
        <f t="shared" si="1"/>
        <v>СКЗ3230 В (перем. ток)2,5 кВт (до 52,2 А; до 48 В)*</v>
      </c>
      <c r="BJ305" s="184">
        <v>2</v>
      </c>
      <c r="BK305" s="137" t="s">
        <v>276</v>
      </c>
      <c r="BL305" s="153" t="s">
        <v>304</v>
      </c>
      <c r="BM305" s="153" t="s">
        <v>306</v>
      </c>
      <c r="BX305" s="2"/>
    </row>
    <row r="306" spans="7:76" ht="15" customHeight="1" hidden="1"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P306" s="2"/>
      <c r="BB306" s="2"/>
      <c r="BC306" s="2"/>
      <c r="BD306" s="2"/>
      <c r="BE306" s="2"/>
      <c r="BG306" s="99" t="s">
        <v>149</v>
      </c>
      <c r="BH306" s="8" t="s">
        <v>381</v>
      </c>
      <c r="BI306" s="2" t="str">
        <f t="shared" si="1"/>
        <v>СКЗ3230 В (перем. ток)3,0 кВт (до 63 А, до 48 В)*</v>
      </c>
      <c r="BJ306" s="184">
        <v>2</v>
      </c>
      <c r="BK306" s="137" t="s">
        <v>276</v>
      </c>
      <c r="BL306" s="153" t="s">
        <v>304</v>
      </c>
      <c r="BM306" s="153" t="s">
        <v>306</v>
      </c>
      <c r="BX306" s="2"/>
    </row>
    <row r="307" spans="7:76" ht="15" customHeight="1" hidden="1"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P307" s="2"/>
      <c r="BB307" s="2"/>
      <c r="BC307" s="2"/>
      <c r="BD307" s="2"/>
      <c r="BE307" s="2"/>
      <c r="BG307" s="99" t="s">
        <v>149</v>
      </c>
      <c r="BH307" s="8" t="s">
        <v>382</v>
      </c>
      <c r="BI307" s="2" t="str">
        <f t="shared" si="1"/>
        <v>СКЗ3230 В (перем. ток)3,0 кВт (до 31,5 А, до 96 В)*</v>
      </c>
      <c r="BJ307" s="184">
        <v>2</v>
      </c>
      <c r="BK307" s="137" t="s">
        <v>276</v>
      </c>
      <c r="BL307" s="153" t="s">
        <v>304</v>
      </c>
      <c r="BM307" s="153" t="s">
        <v>306</v>
      </c>
      <c r="BX307" s="2"/>
    </row>
    <row r="308" spans="7:76" ht="15" customHeight="1" hidden="1"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P308" s="2"/>
      <c r="BB308" s="2"/>
      <c r="BC308" s="2"/>
      <c r="BD308" s="2"/>
      <c r="BE308" s="2"/>
      <c r="BG308" s="101" t="s">
        <v>150</v>
      </c>
      <c r="BH308" s="17" t="s">
        <v>367</v>
      </c>
      <c r="BI308" s="2" t="str">
        <f t="shared" si="1"/>
        <v>СКЗ4230 В (перем. ток)0,2 кВт (до 8 А; до 24 В)*</v>
      </c>
      <c r="BJ308" s="183">
        <v>1</v>
      </c>
      <c r="BK308" s="135" t="s">
        <v>275</v>
      </c>
      <c r="BL308" s="153" t="s">
        <v>303</v>
      </c>
      <c r="BM308" s="153" t="s">
        <v>305</v>
      </c>
      <c r="BX308" s="2"/>
    </row>
    <row r="309" spans="7:76" ht="15" customHeight="1" hidden="1"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P309" s="2"/>
      <c r="BB309" s="2"/>
      <c r="BC309" s="2"/>
      <c r="BD309" s="2"/>
      <c r="BE309" s="2"/>
      <c r="BG309" s="101" t="s">
        <v>150</v>
      </c>
      <c r="BH309" s="17" t="s">
        <v>368</v>
      </c>
      <c r="BI309" s="2" t="str">
        <f t="shared" si="1"/>
        <v>СКЗ4230 В (перем. ток)0,4 кВт (до 16 А; до 24 В)*</v>
      </c>
      <c r="BJ309" s="183">
        <v>1</v>
      </c>
      <c r="BK309" s="135" t="s">
        <v>275</v>
      </c>
      <c r="BL309" s="153" t="s">
        <v>303</v>
      </c>
      <c r="BM309" s="153" t="s">
        <v>305</v>
      </c>
      <c r="BX309" s="2"/>
    </row>
    <row r="310" spans="7:76" ht="15" customHeight="1" hidden="1"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P310" s="2"/>
      <c r="BB310" s="2"/>
      <c r="BC310" s="2"/>
      <c r="BD310" s="2"/>
      <c r="BE310" s="2"/>
      <c r="BG310" s="101" t="s">
        <v>150</v>
      </c>
      <c r="BH310" s="17" t="s">
        <v>369</v>
      </c>
      <c r="BI310" s="2" t="str">
        <f t="shared" si="1"/>
        <v>СКЗ4230 В (перем. ток)0,6 кВт (до 24 А; до 24 В)*</v>
      </c>
      <c r="BJ310" s="183">
        <v>1</v>
      </c>
      <c r="BK310" s="135" t="s">
        <v>275</v>
      </c>
      <c r="BL310" s="153" t="s">
        <v>303</v>
      </c>
      <c r="BM310" s="153" t="s">
        <v>305</v>
      </c>
      <c r="BX310" s="2"/>
    </row>
    <row r="311" spans="7:76" ht="15" customHeight="1" hidden="1"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P311" s="2"/>
      <c r="BB311" s="2"/>
      <c r="BC311" s="2"/>
      <c r="BD311" s="2"/>
      <c r="BE311" s="2"/>
      <c r="BG311" s="101" t="s">
        <v>150</v>
      </c>
      <c r="BH311" s="17" t="s">
        <v>370</v>
      </c>
      <c r="BI311" s="192" t="str">
        <f>CONCATENATE(BG311,BH311)</f>
        <v>СКЗ4230 В (перем. ток)0,8 кВт (до 32 А; до 24 В)*</v>
      </c>
      <c r="BJ311" s="183">
        <v>1</v>
      </c>
      <c r="BK311" s="135" t="s">
        <v>275</v>
      </c>
      <c r="BL311" s="153" t="s">
        <v>303</v>
      </c>
      <c r="BM311" s="153" t="s">
        <v>305</v>
      </c>
      <c r="BX311" s="2"/>
    </row>
    <row r="312" spans="7:76" ht="15" customHeight="1" hidden="1"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P312" s="2"/>
      <c r="BB312" s="2"/>
      <c r="BC312" s="2"/>
      <c r="BD312" s="2"/>
      <c r="BE312" s="2"/>
      <c r="BG312" s="101" t="s">
        <v>150</v>
      </c>
      <c r="BH312" s="17" t="s">
        <v>371</v>
      </c>
      <c r="BI312" s="192" t="str">
        <f>CONCATENATE(BG312,BH312)</f>
        <v>СКЗ4230 В (перем. ток)0,2 кВт (до 8 А; до 48 В)*</v>
      </c>
      <c r="BJ312" s="183">
        <v>1</v>
      </c>
      <c r="BK312" s="135" t="s">
        <v>275</v>
      </c>
      <c r="BL312" s="153" t="s">
        <v>303</v>
      </c>
      <c r="BM312" s="153" t="s">
        <v>305</v>
      </c>
      <c r="BX312" s="2"/>
    </row>
    <row r="313" spans="7:76" ht="15" customHeight="1" hidden="1"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P313" s="2"/>
      <c r="BB313" s="2"/>
      <c r="BC313" s="2"/>
      <c r="BD313" s="2"/>
      <c r="BE313" s="2"/>
      <c r="BG313" s="101" t="s">
        <v>150</v>
      </c>
      <c r="BH313" s="17" t="s">
        <v>372</v>
      </c>
      <c r="BI313" s="192" t="str">
        <f>CONCATENATE(BG313,BH313)</f>
        <v>СКЗ4230 В (перем. ток)0,4 кВт (до 16 А; до 48 В)*</v>
      </c>
      <c r="BJ313" s="183">
        <v>1</v>
      </c>
      <c r="BK313" s="135" t="s">
        <v>275</v>
      </c>
      <c r="BL313" s="153" t="s">
        <v>303</v>
      </c>
      <c r="BM313" s="153" t="s">
        <v>305</v>
      </c>
      <c r="BX313" s="2"/>
    </row>
    <row r="314" spans="7:76" ht="15" customHeight="1" hidden="1"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P314" s="2"/>
      <c r="BB314" s="2"/>
      <c r="BC314" s="2"/>
      <c r="BD314" s="2"/>
      <c r="BE314" s="2"/>
      <c r="BG314" s="101" t="s">
        <v>150</v>
      </c>
      <c r="BH314" s="17" t="s">
        <v>373</v>
      </c>
      <c r="BI314" s="192" t="str">
        <f>CONCATENATE(BG314,BH314)</f>
        <v>СКЗ4230 В (перем. ток)0,6 кВт (до 24 А; до 48 В)*</v>
      </c>
      <c r="BJ314" s="183">
        <v>1</v>
      </c>
      <c r="BK314" s="135" t="s">
        <v>275</v>
      </c>
      <c r="BL314" s="153" t="s">
        <v>303</v>
      </c>
      <c r="BM314" s="153" t="s">
        <v>305</v>
      </c>
      <c r="BX314" s="2"/>
    </row>
    <row r="315" spans="7:76" ht="15" customHeight="1" hidden="1"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P315" s="2"/>
      <c r="BB315" s="2"/>
      <c r="BC315" s="2"/>
      <c r="BD315" s="2"/>
      <c r="BE315" s="2"/>
      <c r="BG315" s="101" t="s">
        <v>150</v>
      </c>
      <c r="BH315" s="17" t="s">
        <v>374</v>
      </c>
      <c r="BI315" s="192" t="str">
        <f>CONCATENATE(BG315,BH315)</f>
        <v>СКЗ4230 В (перем. ток)0,8 кВт (до 32 А; до 48 В)*</v>
      </c>
      <c r="BJ315" s="183">
        <v>1</v>
      </c>
      <c r="BK315" s="135" t="s">
        <v>275</v>
      </c>
      <c r="BL315" s="153" t="s">
        <v>303</v>
      </c>
      <c r="BM315" s="153" t="s">
        <v>305</v>
      </c>
      <c r="BX315" s="2"/>
    </row>
    <row r="316" spans="7:76" ht="15" customHeight="1" hidden="1"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P316" s="2"/>
      <c r="BB316" s="2"/>
      <c r="BC316" s="2"/>
      <c r="BD316" s="2"/>
      <c r="BE316" s="2"/>
      <c r="BF316" s="121"/>
      <c r="BG316" s="101" t="s">
        <v>150</v>
      </c>
      <c r="BH316" s="8" t="s">
        <v>375</v>
      </c>
      <c r="BI316" s="2" t="str">
        <f t="shared" si="1"/>
        <v>СКЗ4230 В (перем. ток)1,0 кВт (до 21 А, до 48 В)*</v>
      </c>
      <c r="BJ316" s="184">
        <v>2</v>
      </c>
      <c r="BK316" s="137" t="s">
        <v>276</v>
      </c>
      <c r="BL316" s="153" t="s">
        <v>304</v>
      </c>
      <c r="BM316" s="153" t="s">
        <v>306</v>
      </c>
      <c r="BX316" s="2"/>
    </row>
    <row r="317" spans="7:76" ht="15" customHeight="1" hidden="1"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P317" s="2"/>
      <c r="BB317" s="2"/>
      <c r="BC317" s="2"/>
      <c r="BD317" s="2"/>
      <c r="BE317" s="2"/>
      <c r="BF317" s="121"/>
      <c r="BG317" s="101" t="s">
        <v>150</v>
      </c>
      <c r="BH317" s="8" t="s">
        <v>376</v>
      </c>
      <c r="BI317" s="2" t="str">
        <f t="shared" si="1"/>
        <v>СКЗ4230 В (перем. ток)1,0 кВт (до 10,5 А, до 96 В)*</v>
      </c>
      <c r="BJ317" s="184">
        <v>2</v>
      </c>
      <c r="BK317" s="137" t="s">
        <v>276</v>
      </c>
      <c r="BL317" s="153" t="s">
        <v>304</v>
      </c>
      <c r="BM317" s="153" t="s">
        <v>306</v>
      </c>
      <c r="BX317" s="2"/>
    </row>
    <row r="318" spans="7:76" ht="15" customHeight="1" hidden="1"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P318" s="2"/>
      <c r="BB318" s="2"/>
      <c r="BC318" s="2"/>
      <c r="BD318" s="2"/>
      <c r="BE318" s="2"/>
      <c r="BF318" s="121"/>
      <c r="BG318" s="101" t="s">
        <v>150</v>
      </c>
      <c r="BH318" s="71" t="s">
        <v>377</v>
      </c>
      <c r="BI318" s="2" t="str">
        <f t="shared" si="1"/>
        <v>СКЗ4230 В (перем. ток)1,25 кВт (до 26,1 А; до 48 В)*</v>
      </c>
      <c r="BJ318" s="184">
        <v>2</v>
      </c>
      <c r="BK318" s="137" t="s">
        <v>276</v>
      </c>
      <c r="BL318" s="153" t="s">
        <v>304</v>
      </c>
      <c r="BM318" s="153" t="s">
        <v>306</v>
      </c>
      <c r="BX318" s="2"/>
    </row>
    <row r="319" spans="7:76" ht="15" customHeight="1" hidden="1"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P319" s="2"/>
      <c r="BB319" s="2"/>
      <c r="BC319" s="2"/>
      <c r="BD319" s="2"/>
      <c r="BE319" s="2"/>
      <c r="BF319" s="121"/>
      <c r="BG319" s="101" t="s">
        <v>150</v>
      </c>
      <c r="BH319" s="8" t="s">
        <v>378</v>
      </c>
      <c r="BI319" s="2" t="str">
        <f t="shared" si="1"/>
        <v>СКЗ4230 В (перем. ток)2,0 кВт (до 42 А, до 48 В)*</v>
      </c>
      <c r="BJ319" s="184">
        <v>2</v>
      </c>
      <c r="BK319" s="137" t="s">
        <v>276</v>
      </c>
      <c r="BL319" s="153" t="s">
        <v>304</v>
      </c>
      <c r="BM319" s="153" t="s">
        <v>306</v>
      </c>
      <c r="BX319" s="2"/>
    </row>
    <row r="320" spans="7:76" ht="15" customHeight="1" hidden="1"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P320" s="2"/>
      <c r="BB320" s="2"/>
      <c r="BC320" s="2"/>
      <c r="BD320" s="2"/>
      <c r="BE320" s="2"/>
      <c r="BF320" s="121"/>
      <c r="BG320" s="101" t="s">
        <v>150</v>
      </c>
      <c r="BH320" s="8" t="s">
        <v>379</v>
      </c>
      <c r="BI320" s="2" t="str">
        <f t="shared" si="1"/>
        <v>СКЗ4230 В (перем. ток)2,0 кВт (до 21 А, до 96 В)*</v>
      </c>
      <c r="BJ320" s="184">
        <v>2</v>
      </c>
      <c r="BK320" s="137" t="s">
        <v>276</v>
      </c>
      <c r="BL320" s="153" t="s">
        <v>304</v>
      </c>
      <c r="BM320" s="153" t="s">
        <v>306</v>
      </c>
      <c r="BX320" s="2"/>
    </row>
    <row r="321" spans="7:76" ht="15" customHeight="1" hidden="1"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P321" s="2"/>
      <c r="BB321" s="2"/>
      <c r="BC321" s="2"/>
      <c r="BD321" s="2"/>
      <c r="BE321" s="2"/>
      <c r="BF321" s="121"/>
      <c r="BG321" s="101" t="s">
        <v>150</v>
      </c>
      <c r="BH321" s="71" t="s">
        <v>380</v>
      </c>
      <c r="BI321" s="2" t="str">
        <f t="shared" si="1"/>
        <v>СКЗ4230 В (перем. ток)2,5 кВт (до 52,2 А; до 48 В)*</v>
      </c>
      <c r="BJ321" s="184">
        <v>2</v>
      </c>
      <c r="BK321" s="137" t="s">
        <v>276</v>
      </c>
      <c r="BL321" s="153" t="s">
        <v>304</v>
      </c>
      <c r="BM321" s="153" t="s">
        <v>306</v>
      </c>
      <c r="BX321" s="2"/>
    </row>
    <row r="322" spans="7:76" ht="15" customHeight="1" hidden="1"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P322" s="2"/>
      <c r="BB322" s="2"/>
      <c r="BC322" s="2"/>
      <c r="BD322" s="2"/>
      <c r="BE322" s="2"/>
      <c r="BF322" s="121"/>
      <c r="BG322" s="101" t="s">
        <v>150</v>
      </c>
      <c r="BH322" s="8" t="s">
        <v>381</v>
      </c>
      <c r="BI322" s="2" t="str">
        <f t="shared" si="1"/>
        <v>СКЗ4230 В (перем. ток)3,0 кВт (до 63 А, до 48 В)*</v>
      </c>
      <c r="BJ322" s="184">
        <v>2</v>
      </c>
      <c r="BK322" s="137" t="s">
        <v>276</v>
      </c>
      <c r="BL322" s="153" t="s">
        <v>304</v>
      </c>
      <c r="BM322" s="153" t="s">
        <v>306</v>
      </c>
      <c r="BX322" s="2"/>
    </row>
    <row r="323" spans="7:76" ht="15" customHeight="1" hidden="1"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P323" s="2"/>
      <c r="BB323" s="2"/>
      <c r="BC323" s="2"/>
      <c r="BD323" s="2"/>
      <c r="BE323" s="2"/>
      <c r="BF323" s="121"/>
      <c r="BG323" s="101" t="s">
        <v>150</v>
      </c>
      <c r="BH323" s="8" t="s">
        <v>382</v>
      </c>
      <c r="BI323" s="2" t="str">
        <f t="shared" si="1"/>
        <v>СКЗ4230 В (перем. ток)3,0 кВт (до 31,5 А, до 96 В)*</v>
      </c>
      <c r="BJ323" s="184">
        <v>2</v>
      </c>
      <c r="BK323" s="137" t="s">
        <v>276</v>
      </c>
      <c r="BL323" s="153" t="s">
        <v>304</v>
      </c>
      <c r="BM323" s="153" t="s">
        <v>306</v>
      </c>
      <c r="BX323" s="2"/>
    </row>
    <row r="324" spans="7:76" ht="15" customHeight="1" hidden="1"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P324" s="2"/>
      <c r="BB324" s="2"/>
      <c r="BC324" s="2"/>
      <c r="BD324" s="2"/>
      <c r="BE324" s="2"/>
      <c r="BF324" s="121"/>
      <c r="BG324" s="100" t="s">
        <v>151</v>
      </c>
      <c r="BH324" s="17" t="s">
        <v>367</v>
      </c>
      <c r="BI324" s="2" t="str">
        <f t="shared" si="1"/>
        <v>СКЗ5230 В (перем. ток)0,2 кВт (до 8 А; до 24 В)*</v>
      </c>
      <c r="BJ324" s="184">
        <v>1</v>
      </c>
      <c r="BK324" s="137" t="s">
        <v>276</v>
      </c>
      <c r="BL324" s="153" t="s">
        <v>304</v>
      </c>
      <c r="BM324" s="153" t="s">
        <v>306</v>
      </c>
      <c r="BX324" s="2"/>
    </row>
    <row r="325" spans="7:76" ht="15" customHeight="1" hidden="1"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P325" s="2"/>
      <c r="BB325" s="2"/>
      <c r="BC325" s="2"/>
      <c r="BD325" s="2"/>
      <c r="BE325" s="2"/>
      <c r="BF325" s="121"/>
      <c r="BG325" s="100" t="s">
        <v>151</v>
      </c>
      <c r="BH325" s="17" t="s">
        <v>368</v>
      </c>
      <c r="BI325" s="2" t="str">
        <f t="shared" si="1"/>
        <v>СКЗ5230 В (перем. ток)0,4 кВт (до 16 А; до 24 В)*</v>
      </c>
      <c r="BJ325" s="184">
        <v>1</v>
      </c>
      <c r="BK325" s="137" t="s">
        <v>276</v>
      </c>
      <c r="BL325" s="153" t="s">
        <v>304</v>
      </c>
      <c r="BM325" s="153" t="s">
        <v>306</v>
      </c>
      <c r="BX325" s="2"/>
    </row>
    <row r="326" spans="7:76" ht="15" customHeight="1" hidden="1"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P326" s="2"/>
      <c r="BB326" s="2"/>
      <c r="BC326" s="2"/>
      <c r="BD326" s="2"/>
      <c r="BE326" s="2"/>
      <c r="BF326" s="121"/>
      <c r="BG326" s="100" t="s">
        <v>151</v>
      </c>
      <c r="BH326" s="17" t="s">
        <v>369</v>
      </c>
      <c r="BI326" s="2" t="str">
        <f t="shared" si="1"/>
        <v>СКЗ5230 В (перем. ток)0,6 кВт (до 24 А; до 24 В)*</v>
      </c>
      <c r="BJ326" s="184">
        <v>1</v>
      </c>
      <c r="BK326" s="137" t="s">
        <v>276</v>
      </c>
      <c r="BL326" s="153" t="s">
        <v>304</v>
      </c>
      <c r="BM326" s="153" t="s">
        <v>306</v>
      </c>
      <c r="BX326" s="2"/>
    </row>
    <row r="327" spans="7:76" ht="15" customHeight="1" hidden="1"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P327" s="2"/>
      <c r="BB327" s="2"/>
      <c r="BC327" s="2"/>
      <c r="BD327" s="2"/>
      <c r="BE327" s="2"/>
      <c r="BF327" s="121"/>
      <c r="BG327" s="100" t="s">
        <v>151</v>
      </c>
      <c r="BH327" s="17" t="s">
        <v>370</v>
      </c>
      <c r="BI327" s="192" t="str">
        <f>CONCATENATE(BG327,BH327)</f>
        <v>СКЗ5230 В (перем. ток)0,8 кВт (до 32 А; до 24 В)*</v>
      </c>
      <c r="BJ327" s="184">
        <v>1</v>
      </c>
      <c r="BK327" s="137" t="s">
        <v>276</v>
      </c>
      <c r="BL327" s="153" t="s">
        <v>304</v>
      </c>
      <c r="BM327" s="153" t="s">
        <v>306</v>
      </c>
      <c r="BX327" s="2"/>
    </row>
    <row r="328" spans="7:76" ht="15" customHeight="1" hidden="1"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P328" s="2"/>
      <c r="BB328" s="2"/>
      <c r="BC328" s="2"/>
      <c r="BD328" s="2"/>
      <c r="BE328" s="2"/>
      <c r="BG328" s="100" t="s">
        <v>151</v>
      </c>
      <c r="BH328" s="17" t="s">
        <v>371</v>
      </c>
      <c r="BI328" s="192" t="str">
        <f>CONCATENATE(BG328,BH328)</f>
        <v>СКЗ5230 В (перем. ток)0,2 кВт (до 8 А; до 48 В)*</v>
      </c>
      <c r="BJ328" s="184">
        <v>1</v>
      </c>
      <c r="BK328" s="137" t="s">
        <v>276</v>
      </c>
      <c r="BL328" s="153" t="s">
        <v>304</v>
      </c>
      <c r="BM328" s="153" t="s">
        <v>306</v>
      </c>
      <c r="BX328" s="2"/>
    </row>
    <row r="329" spans="7:65" ht="15" customHeight="1" hidden="1"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P329" s="2"/>
      <c r="BB329" s="2"/>
      <c r="BC329" s="2"/>
      <c r="BD329" s="2"/>
      <c r="BE329" s="2"/>
      <c r="BG329" s="100" t="s">
        <v>151</v>
      </c>
      <c r="BH329" s="17" t="s">
        <v>372</v>
      </c>
      <c r="BI329" s="192" t="str">
        <f>CONCATENATE(BG329,BH329)</f>
        <v>СКЗ5230 В (перем. ток)0,4 кВт (до 16 А; до 48 В)*</v>
      </c>
      <c r="BJ329" s="184">
        <v>1</v>
      </c>
      <c r="BK329" s="137" t="s">
        <v>276</v>
      </c>
      <c r="BL329" s="153" t="s">
        <v>304</v>
      </c>
      <c r="BM329" s="153" t="s">
        <v>306</v>
      </c>
    </row>
    <row r="330" spans="7:65" ht="15" customHeight="1" hidden="1"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P330" s="2"/>
      <c r="BB330" s="2"/>
      <c r="BC330" s="2"/>
      <c r="BD330" s="2"/>
      <c r="BE330" s="2"/>
      <c r="BG330" s="100" t="s">
        <v>151</v>
      </c>
      <c r="BH330" s="17" t="s">
        <v>373</v>
      </c>
      <c r="BI330" s="192" t="str">
        <f>CONCATENATE(BG330,BH330)</f>
        <v>СКЗ5230 В (перем. ток)0,6 кВт (до 24 А; до 48 В)*</v>
      </c>
      <c r="BJ330" s="184">
        <v>1</v>
      </c>
      <c r="BK330" s="137" t="s">
        <v>276</v>
      </c>
      <c r="BL330" s="153" t="s">
        <v>304</v>
      </c>
      <c r="BM330" s="153" t="s">
        <v>306</v>
      </c>
    </row>
    <row r="331" spans="7:65" ht="15" customHeight="1" hidden="1"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P331" s="2"/>
      <c r="BB331" s="2"/>
      <c r="BC331" s="2"/>
      <c r="BD331" s="2"/>
      <c r="BE331" s="2"/>
      <c r="BG331" s="100" t="s">
        <v>151</v>
      </c>
      <c r="BH331" s="17" t="s">
        <v>374</v>
      </c>
      <c r="BI331" s="192" t="str">
        <f>CONCATENATE(BG331,BH331)</f>
        <v>СКЗ5230 В (перем. ток)0,8 кВт (до 32 А; до 48 В)*</v>
      </c>
      <c r="BJ331" s="184">
        <v>1</v>
      </c>
      <c r="BK331" s="137" t="s">
        <v>276</v>
      </c>
      <c r="BL331" s="153" t="s">
        <v>304</v>
      </c>
      <c r="BM331" s="153" t="s">
        <v>306</v>
      </c>
    </row>
    <row r="332" spans="7:65" ht="15" customHeight="1" hidden="1"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P332" s="2"/>
      <c r="BB332" s="2"/>
      <c r="BC332" s="2"/>
      <c r="BD332" s="2"/>
      <c r="BE332" s="2"/>
      <c r="BG332" s="100" t="s">
        <v>151</v>
      </c>
      <c r="BH332" s="8" t="s">
        <v>375</v>
      </c>
      <c r="BI332" s="2" t="str">
        <f t="shared" si="1"/>
        <v>СКЗ5230 В (перем. ток)1,0 кВт (до 21 А, до 48 В)*</v>
      </c>
      <c r="BJ332" s="184">
        <v>2</v>
      </c>
      <c r="BK332" s="137" t="s">
        <v>276</v>
      </c>
      <c r="BL332" s="153" t="s">
        <v>304</v>
      </c>
      <c r="BM332" s="153" t="s">
        <v>306</v>
      </c>
    </row>
    <row r="333" spans="7:65" ht="15" customHeight="1" hidden="1"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P333" s="2"/>
      <c r="BB333" s="2"/>
      <c r="BC333" s="2"/>
      <c r="BD333" s="2"/>
      <c r="BE333" s="2"/>
      <c r="BG333" s="100" t="s">
        <v>151</v>
      </c>
      <c r="BH333" s="8" t="s">
        <v>376</v>
      </c>
      <c r="BI333" s="2" t="str">
        <f t="shared" si="1"/>
        <v>СКЗ5230 В (перем. ток)1,0 кВт (до 10,5 А, до 96 В)*</v>
      </c>
      <c r="BJ333" s="184">
        <v>2</v>
      </c>
      <c r="BK333" s="137" t="s">
        <v>276</v>
      </c>
      <c r="BL333" s="153" t="s">
        <v>304</v>
      </c>
      <c r="BM333" s="153" t="s">
        <v>306</v>
      </c>
    </row>
    <row r="334" spans="7:65" ht="15" customHeight="1" hidden="1"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P334" s="2"/>
      <c r="BB334" s="2"/>
      <c r="BC334" s="2"/>
      <c r="BD334" s="2"/>
      <c r="BE334" s="2"/>
      <c r="BG334" s="100" t="s">
        <v>151</v>
      </c>
      <c r="BH334" s="71" t="s">
        <v>377</v>
      </c>
      <c r="BI334" s="2" t="str">
        <f t="shared" si="1"/>
        <v>СКЗ5230 В (перем. ток)1,25 кВт (до 26,1 А; до 48 В)*</v>
      </c>
      <c r="BJ334" s="184">
        <v>2</v>
      </c>
      <c r="BK334" s="137" t="s">
        <v>276</v>
      </c>
      <c r="BL334" s="153" t="s">
        <v>304</v>
      </c>
      <c r="BM334" s="153" t="s">
        <v>306</v>
      </c>
    </row>
    <row r="335" spans="7:65" ht="15" customHeight="1" hidden="1"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P335" s="2"/>
      <c r="BB335" s="2"/>
      <c r="BC335" s="2"/>
      <c r="BD335" s="2"/>
      <c r="BE335" s="2"/>
      <c r="BG335" s="94" t="s">
        <v>152</v>
      </c>
      <c r="BH335" s="17" t="s">
        <v>367</v>
      </c>
      <c r="BI335" s="2" t="str">
        <f t="shared" si="1"/>
        <v>СКЗ6230 В (перем. ток)0,2 кВт (до 8 А; до 24 В)*</v>
      </c>
      <c r="BJ335" s="184">
        <v>1</v>
      </c>
      <c r="BK335" s="137" t="s">
        <v>276</v>
      </c>
      <c r="BL335" s="153" t="s">
        <v>304</v>
      </c>
      <c r="BM335" s="153" t="s">
        <v>306</v>
      </c>
    </row>
    <row r="336" spans="7:65" ht="15" customHeight="1" hidden="1"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P336" s="2"/>
      <c r="BB336" s="2"/>
      <c r="BC336" s="2"/>
      <c r="BD336" s="2"/>
      <c r="BE336" s="2"/>
      <c r="BG336" s="94" t="s">
        <v>152</v>
      </c>
      <c r="BH336" s="17" t="s">
        <v>368</v>
      </c>
      <c r="BI336" s="2" t="str">
        <f t="shared" si="1"/>
        <v>СКЗ6230 В (перем. ток)0,4 кВт (до 16 А; до 24 В)*</v>
      </c>
      <c r="BJ336" s="184">
        <v>1</v>
      </c>
      <c r="BK336" s="137" t="s">
        <v>276</v>
      </c>
      <c r="BL336" s="153" t="s">
        <v>304</v>
      </c>
      <c r="BM336" s="153" t="s">
        <v>306</v>
      </c>
    </row>
    <row r="337" spans="7:65" ht="15" customHeight="1" hidden="1"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P337" s="2"/>
      <c r="BB337" s="2"/>
      <c r="BC337" s="2"/>
      <c r="BD337" s="2"/>
      <c r="BE337" s="2"/>
      <c r="BG337" s="94" t="s">
        <v>152</v>
      </c>
      <c r="BH337" s="17" t="s">
        <v>369</v>
      </c>
      <c r="BI337" s="2" t="str">
        <f t="shared" si="1"/>
        <v>СКЗ6230 В (перем. ток)0,6 кВт (до 24 А; до 24 В)*</v>
      </c>
      <c r="BJ337" s="184">
        <v>1</v>
      </c>
      <c r="BK337" s="137" t="s">
        <v>276</v>
      </c>
      <c r="BL337" s="153" t="s">
        <v>304</v>
      </c>
      <c r="BM337" s="153" t="s">
        <v>306</v>
      </c>
    </row>
    <row r="338" spans="7:65" ht="15" customHeight="1" hidden="1"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P338" s="2"/>
      <c r="BB338" s="2"/>
      <c r="BC338" s="2"/>
      <c r="BD338" s="2"/>
      <c r="BE338" s="2"/>
      <c r="BG338" s="94" t="s">
        <v>152</v>
      </c>
      <c r="BH338" s="17" t="s">
        <v>370</v>
      </c>
      <c r="BI338" s="192" t="str">
        <f>CONCATENATE(BG338,BH338)</f>
        <v>СКЗ6230 В (перем. ток)0,8 кВт (до 32 А; до 24 В)*</v>
      </c>
      <c r="BJ338" s="184">
        <v>1</v>
      </c>
      <c r="BK338" s="137" t="s">
        <v>276</v>
      </c>
      <c r="BL338" s="153" t="s">
        <v>304</v>
      </c>
      <c r="BM338" s="153" t="s">
        <v>306</v>
      </c>
    </row>
    <row r="339" spans="7:65" ht="15" customHeight="1" hidden="1"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P339" s="2"/>
      <c r="BB339" s="2"/>
      <c r="BC339" s="2"/>
      <c r="BD339" s="2"/>
      <c r="BE339" s="2"/>
      <c r="BG339" s="94" t="s">
        <v>152</v>
      </c>
      <c r="BH339" s="17" t="s">
        <v>371</v>
      </c>
      <c r="BI339" s="192" t="str">
        <f>CONCATENATE(BG339,BH339)</f>
        <v>СКЗ6230 В (перем. ток)0,2 кВт (до 8 А; до 48 В)*</v>
      </c>
      <c r="BJ339" s="184">
        <v>1</v>
      </c>
      <c r="BK339" s="137" t="s">
        <v>276</v>
      </c>
      <c r="BL339" s="153" t="s">
        <v>304</v>
      </c>
      <c r="BM339" s="153" t="s">
        <v>306</v>
      </c>
    </row>
    <row r="340" spans="7:65" ht="15" customHeight="1" hidden="1"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P340" s="2"/>
      <c r="BB340" s="2"/>
      <c r="BC340" s="2"/>
      <c r="BD340" s="2"/>
      <c r="BE340" s="2"/>
      <c r="BG340" s="94" t="s">
        <v>152</v>
      </c>
      <c r="BH340" s="17" t="s">
        <v>372</v>
      </c>
      <c r="BI340" s="192" t="str">
        <f>CONCATENATE(BG340,BH340)</f>
        <v>СКЗ6230 В (перем. ток)0,4 кВт (до 16 А; до 48 В)*</v>
      </c>
      <c r="BJ340" s="184">
        <v>1</v>
      </c>
      <c r="BK340" s="137" t="s">
        <v>276</v>
      </c>
      <c r="BL340" s="153" t="s">
        <v>304</v>
      </c>
      <c r="BM340" s="153" t="s">
        <v>306</v>
      </c>
    </row>
    <row r="341" spans="7:65" ht="15" customHeight="1" hidden="1"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P341" s="2"/>
      <c r="BB341" s="2"/>
      <c r="BC341" s="2"/>
      <c r="BD341" s="2"/>
      <c r="BE341" s="2"/>
      <c r="BG341" s="94" t="s">
        <v>152</v>
      </c>
      <c r="BH341" s="17" t="s">
        <v>373</v>
      </c>
      <c r="BI341" s="192" t="str">
        <f>CONCATENATE(BG341,BH341)</f>
        <v>СКЗ6230 В (перем. ток)0,6 кВт (до 24 А; до 48 В)*</v>
      </c>
      <c r="BJ341" s="184">
        <v>1</v>
      </c>
      <c r="BK341" s="137" t="s">
        <v>276</v>
      </c>
      <c r="BL341" s="153" t="s">
        <v>304</v>
      </c>
      <c r="BM341" s="153" t="s">
        <v>306</v>
      </c>
    </row>
    <row r="342" spans="7:65" ht="15" customHeight="1" hidden="1"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P342" s="2"/>
      <c r="BB342" s="2"/>
      <c r="BC342" s="2"/>
      <c r="BD342" s="2"/>
      <c r="BE342" s="2"/>
      <c r="BG342" s="94" t="s">
        <v>152</v>
      </c>
      <c r="BH342" s="17" t="s">
        <v>374</v>
      </c>
      <c r="BI342" s="192" t="str">
        <f>CONCATENATE(BG342,BH342)</f>
        <v>СКЗ6230 В (перем. ток)0,8 кВт (до 32 А; до 48 В)*</v>
      </c>
      <c r="BJ342" s="184">
        <v>1</v>
      </c>
      <c r="BK342" s="137" t="s">
        <v>276</v>
      </c>
      <c r="BL342" s="153" t="s">
        <v>304</v>
      </c>
      <c r="BM342" s="153" t="s">
        <v>306</v>
      </c>
    </row>
    <row r="343" spans="7:65" ht="15" customHeight="1" hidden="1"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P343" s="2"/>
      <c r="BB343" s="2"/>
      <c r="BC343" s="2"/>
      <c r="BD343" s="2"/>
      <c r="BE343" s="2"/>
      <c r="BG343" s="94" t="s">
        <v>152</v>
      </c>
      <c r="BH343" s="8" t="s">
        <v>375</v>
      </c>
      <c r="BI343" s="2" t="str">
        <f t="shared" si="1"/>
        <v>СКЗ6230 В (перем. ток)1,0 кВт (до 21 А, до 48 В)*</v>
      </c>
      <c r="BJ343" s="184">
        <v>2</v>
      </c>
      <c r="BK343" s="137" t="s">
        <v>276</v>
      </c>
      <c r="BL343" s="153" t="s">
        <v>304</v>
      </c>
      <c r="BM343" s="153" t="s">
        <v>306</v>
      </c>
    </row>
    <row r="344" spans="7:65" ht="15" customHeight="1" hidden="1"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P344" s="2"/>
      <c r="BB344" s="2"/>
      <c r="BC344" s="2"/>
      <c r="BD344" s="2"/>
      <c r="BE344" s="2"/>
      <c r="BG344" s="94" t="s">
        <v>152</v>
      </c>
      <c r="BH344" s="8" t="s">
        <v>376</v>
      </c>
      <c r="BI344" s="2" t="str">
        <f t="shared" si="1"/>
        <v>СКЗ6230 В (перем. ток)1,0 кВт (до 10,5 А, до 96 В)*</v>
      </c>
      <c r="BJ344" s="184">
        <v>2</v>
      </c>
      <c r="BK344" s="137" t="s">
        <v>276</v>
      </c>
      <c r="BL344" s="153" t="s">
        <v>304</v>
      </c>
      <c r="BM344" s="153" t="s">
        <v>306</v>
      </c>
    </row>
    <row r="345" spans="7:82" ht="15" customHeight="1" hidden="1"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P345" s="2"/>
      <c r="BB345" s="2"/>
      <c r="BC345" s="2"/>
      <c r="BD345" s="2"/>
      <c r="BE345" s="2"/>
      <c r="BG345" s="94" t="s">
        <v>152</v>
      </c>
      <c r="BH345" s="71" t="s">
        <v>377</v>
      </c>
      <c r="BI345" s="2" t="str">
        <f t="shared" si="1"/>
        <v>СКЗ6230 В (перем. ток)1,25 кВт (до 26,1 А; до 48 В)*</v>
      </c>
      <c r="BJ345" s="184">
        <v>2</v>
      </c>
      <c r="BK345" s="137" t="s">
        <v>276</v>
      </c>
      <c r="BL345" s="153" t="s">
        <v>304</v>
      </c>
      <c r="BM345" s="153" t="s">
        <v>306</v>
      </c>
      <c r="CD345" s="2">
        <f>3*2*3*23*5*2</f>
        <v>4140</v>
      </c>
    </row>
    <row r="346" spans="7:65" ht="15" customHeight="1" hidden="1"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P346" s="2"/>
      <c r="BB346" s="2"/>
      <c r="BC346" s="2"/>
      <c r="BD346" s="2"/>
      <c r="BE346" s="2"/>
      <c r="BG346" s="95" t="s">
        <v>153</v>
      </c>
      <c r="BH346" s="17" t="s">
        <v>367</v>
      </c>
      <c r="BI346" s="2" t="str">
        <f t="shared" si="1"/>
        <v>СКЗ7230 В (перем. ток)0,2 кВт (до 8 А; до 24 В)*</v>
      </c>
      <c r="BJ346" s="184">
        <v>1</v>
      </c>
      <c r="BK346" s="137" t="s">
        <v>276</v>
      </c>
      <c r="BL346" s="153" t="s">
        <v>304</v>
      </c>
      <c r="BM346" s="153" t="s">
        <v>306</v>
      </c>
    </row>
    <row r="347" spans="7:65" ht="15" customHeight="1" hidden="1"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P347" s="2"/>
      <c r="BB347" s="2"/>
      <c r="BC347" s="2"/>
      <c r="BD347" s="2"/>
      <c r="BE347" s="2"/>
      <c r="BG347" s="95" t="s">
        <v>153</v>
      </c>
      <c r="BH347" s="17" t="s">
        <v>368</v>
      </c>
      <c r="BI347" s="2" t="str">
        <f t="shared" si="1"/>
        <v>СКЗ7230 В (перем. ток)0,4 кВт (до 16 А; до 24 В)*</v>
      </c>
      <c r="BJ347" s="184">
        <v>1</v>
      </c>
      <c r="BK347" s="137" t="s">
        <v>276</v>
      </c>
      <c r="BL347" s="153" t="s">
        <v>304</v>
      </c>
      <c r="BM347" s="153" t="s">
        <v>306</v>
      </c>
    </row>
    <row r="348" spans="7:65" ht="15" customHeight="1" hidden="1"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P348" s="2"/>
      <c r="BB348" s="2"/>
      <c r="BC348" s="2"/>
      <c r="BD348" s="2"/>
      <c r="BE348" s="2"/>
      <c r="BG348" s="95" t="s">
        <v>153</v>
      </c>
      <c r="BH348" s="17" t="s">
        <v>369</v>
      </c>
      <c r="BI348" s="2" t="str">
        <f t="shared" si="1"/>
        <v>СКЗ7230 В (перем. ток)0,6 кВт (до 24 А; до 24 В)*</v>
      </c>
      <c r="BJ348" s="184">
        <v>1</v>
      </c>
      <c r="BK348" s="137" t="s">
        <v>276</v>
      </c>
      <c r="BL348" s="153" t="s">
        <v>304</v>
      </c>
      <c r="BM348" s="153" t="s">
        <v>306</v>
      </c>
    </row>
    <row r="349" spans="7:65" ht="15" customHeight="1" hidden="1"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P349" s="2"/>
      <c r="BB349" s="2"/>
      <c r="BC349" s="2"/>
      <c r="BD349" s="2"/>
      <c r="BE349" s="2"/>
      <c r="BG349" s="95" t="s">
        <v>153</v>
      </c>
      <c r="BH349" s="17" t="s">
        <v>370</v>
      </c>
      <c r="BI349" s="192" t="str">
        <f>CONCATENATE(BG349,BH349)</f>
        <v>СКЗ7230 В (перем. ток)0,8 кВт (до 32 А; до 24 В)*</v>
      </c>
      <c r="BJ349" s="184">
        <v>1</v>
      </c>
      <c r="BK349" s="137" t="s">
        <v>276</v>
      </c>
      <c r="BL349" s="153" t="s">
        <v>304</v>
      </c>
      <c r="BM349" s="153" t="s">
        <v>306</v>
      </c>
    </row>
    <row r="350" spans="7:65" ht="15" customHeight="1" hidden="1"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P350" s="2"/>
      <c r="BB350" s="2"/>
      <c r="BC350" s="2"/>
      <c r="BD350" s="2"/>
      <c r="BE350" s="2"/>
      <c r="BG350" s="95" t="s">
        <v>153</v>
      </c>
      <c r="BH350" s="17" t="s">
        <v>371</v>
      </c>
      <c r="BI350" s="192" t="str">
        <f>CONCATENATE(BG350,BH350)</f>
        <v>СКЗ7230 В (перем. ток)0,2 кВт (до 8 А; до 48 В)*</v>
      </c>
      <c r="BJ350" s="184">
        <v>1</v>
      </c>
      <c r="BK350" s="137" t="s">
        <v>276</v>
      </c>
      <c r="BL350" s="153" t="s">
        <v>304</v>
      </c>
      <c r="BM350" s="153" t="s">
        <v>306</v>
      </c>
    </row>
    <row r="351" spans="7:65" ht="15" customHeight="1" hidden="1"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P351" s="2"/>
      <c r="BB351" s="2"/>
      <c r="BC351" s="2"/>
      <c r="BD351" s="2"/>
      <c r="BE351" s="2"/>
      <c r="BG351" s="95" t="s">
        <v>153</v>
      </c>
      <c r="BH351" s="17" t="s">
        <v>372</v>
      </c>
      <c r="BI351" s="192" t="str">
        <f>CONCATENATE(BG351,BH351)</f>
        <v>СКЗ7230 В (перем. ток)0,4 кВт (до 16 А; до 48 В)*</v>
      </c>
      <c r="BJ351" s="184">
        <v>1</v>
      </c>
      <c r="BK351" s="137" t="s">
        <v>276</v>
      </c>
      <c r="BL351" s="153" t="s">
        <v>304</v>
      </c>
      <c r="BM351" s="153" t="s">
        <v>306</v>
      </c>
    </row>
    <row r="352" spans="7:65" ht="15" customHeight="1" hidden="1"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P352" s="2"/>
      <c r="BB352" s="2"/>
      <c r="BC352" s="2"/>
      <c r="BD352" s="2"/>
      <c r="BE352" s="2"/>
      <c r="BG352" s="95" t="s">
        <v>153</v>
      </c>
      <c r="BH352" s="17" t="s">
        <v>373</v>
      </c>
      <c r="BI352" s="192" t="str">
        <f>CONCATENATE(BG352,BH352)</f>
        <v>СКЗ7230 В (перем. ток)0,6 кВт (до 24 А; до 48 В)*</v>
      </c>
      <c r="BJ352" s="184">
        <v>1</v>
      </c>
      <c r="BK352" s="137" t="s">
        <v>276</v>
      </c>
      <c r="BL352" s="153" t="s">
        <v>304</v>
      </c>
      <c r="BM352" s="153" t="s">
        <v>306</v>
      </c>
    </row>
    <row r="353" spans="7:85" ht="15" customHeight="1" hidden="1"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P353" s="2"/>
      <c r="BB353" s="2"/>
      <c r="BC353" s="2"/>
      <c r="BD353" s="2"/>
      <c r="BE353" s="2"/>
      <c r="BG353" s="95" t="s">
        <v>153</v>
      </c>
      <c r="BH353" s="17" t="s">
        <v>374</v>
      </c>
      <c r="BI353" s="192" t="str">
        <f>CONCATENATE(BG353,BH353)</f>
        <v>СКЗ7230 В (перем. ток)0,8 кВт (до 32 А; до 48 В)*</v>
      </c>
      <c r="BJ353" s="184">
        <v>1</v>
      </c>
      <c r="BK353" s="137" t="s">
        <v>276</v>
      </c>
      <c r="BL353" s="153" t="s">
        <v>304</v>
      </c>
      <c r="BM353" s="153" t="s">
        <v>306</v>
      </c>
      <c r="CF353" s="181" t="s">
        <v>280</v>
      </c>
      <c r="CG353" s="2" t="str">
        <f>CONCATENATE(Q40," ",Q38)</f>
        <v>0,2 кВт (до 8 А; до 24 В)* 230 В (перем. ток)</v>
      </c>
    </row>
    <row r="354" spans="7:65" ht="15" customHeight="1" hidden="1"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P354" s="2"/>
      <c r="BB354" s="2"/>
      <c r="BC354" s="2"/>
      <c r="BD354" s="2"/>
      <c r="BE354" s="2"/>
      <c r="BG354" s="96" t="s">
        <v>154</v>
      </c>
      <c r="BH354" s="17" t="s">
        <v>367</v>
      </c>
      <c r="BI354" s="2" t="str">
        <f t="shared" si="1"/>
        <v>СКЗ8230 В (перем. ток)0,2 кВт (до 8 А; до 24 В)*</v>
      </c>
      <c r="BJ354" s="184">
        <v>1</v>
      </c>
      <c r="BK354" s="137" t="s">
        <v>276</v>
      </c>
      <c r="BL354" s="153" t="s">
        <v>304</v>
      </c>
      <c r="BM354" s="153" t="s">
        <v>306</v>
      </c>
    </row>
    <row r="355" spans="7:87" ht="15" customHeight="1" hidden="1"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P355" s="2"/>
      <c r="BB355" s="2"/>
      <c r="BC355" s="2"/>
      <c r="BD355" s="2"/>
      <c r="BE355" s="2"/>
      <c r="BG355" s="96" t="s">
        <v>154</v>
      </c>
      <c r="BH355" s="17" t="s">
        <v>368</v>
      </c>
      <c r="BI355" s="2" t="str">
        <f t="shared" si="1"/>
        <v>СКЗ8230 В (перем. ток)0,4 кВт (до 16 А; до 24 В)*</v>
      </c>
      <c r="BJ355" s="184">
        <v>1</v>
      </c>
      <c r="BK355" s="137" t="s">
        <v>276</v>
      </c>
      <c r="BL355" s="153" t="s">
        <v>304</v>
      </c>
      <c r="BM355" s="153" t="s">
        <v>306</v>
      </c>
      <c r="BO355" s="113" t="s">
        <v>11</v>
      </c>
      <c r="BQ355" s="111" t="s">
        <v>88</v>
      </c>
      <c r="BS355" s="111" t="s">
        <v>25</v>
      </c>
      <c r="BU355" s="19" t="s">
        <v>42</v>
      </c>
      <c r="BV355" s="19"/>
      <c r="BX355" s="128" t="s">
        <v>204</v>
      </c>
      <c r="BZ355" s="128" t="s">
        <v>205</v>
      </c>
      <c r="CB355" s="128"/>
      <c r="CC355" s="81" t="s">
        <v>243</v>
      </c>
      <c r="CG355" s="72" t="s">
        <v>279</v>
      </c>
      <c r="CH355" s="72" t="s">
        <v>277</v>
      </c>
      <c r="CI355" s="176" t="s">
        <v>278</v>
      </c>
    </row>
    <row r="356" spans="7:87" ht="15" customHeight="1" hidden="1"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P356" s="2"/>
      <c r="BB356" s="2"/>
      <c r="BC356" s="2"/>
      <c r="BD356" s="2"/>
      <c r="BE356" s="2"/>
      <c r="BG356" s="96" t="s">
        <v>154</v>
      </c>
      <c r="BH356" s="17" t="s">
        <v>369</v>
      </c>
      <c r="BI356" s="2" t="str">
        <f t="shared" si="1"/>
        <v>СКЗ8230 В (перем. ток)0,6 кВт (до 24 А; до 24 В)*</v>
      </c>
      <c r="BJ356" s="184">
        <v>1</v>
      </c>
      <c r="BK356" s="137" t="s">
        <v>276</v>
      </c>
      <c r="BL356" s="153" t="s">
        <v>304</v>
      </c>
      <c r="BM356" s="153" t="s">
        <v>306</v>
      </c>
      <c r="BO356" s="114" t="s">
        <v>254</v>
      </c>
      <c r="BQ356" s="145" t="s">
        <v>254</v>
      </c>
      <c r="BS356" s="196"/>
      <c r="BU356" s="197"/>
      <c r="BV356" s="159"/>
      <c r="BX356" s="72">
        <v>1</v>
      </c>
      <c r="BZ356" s="72">
        <v>1</v>
      </c>
      <c r="CB356" s="72"/>
      <c r="CC356" s="15"/>
      <c r="CG356" s="182" t="s">
        <v>388</v>
      </c>
      <c r="CH356" s="81" t="s">
        <v>297</v>
      </c>
      <c r="CI356" s="177" t="s">
        <v>124</v>
      </c>
    </row>
    <row r="357" spans="7:87" ht="15" customHeight="1" hidden="1"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P357" s="2"/>
      <c r="BB357" s="2"/>
      <c r="BC357" s="2"/>
      <c r="BD357" s="2"/>
      <c r="BE357" s="2"/>
      <c r="BG357" s="96" t="s">
        <v>154</v>
      </c>
      <c r="BH357" s="17" t="s">
        <v>370</v>
      </c>
      <c r="BI357" s="192" t="str">
        <f>CONCATENATE(BG357,BH357)</f>
        <v>СКЗ8230 В (перем. ток)0,8 кВт (до 32 А; до 24 В)*</v>
      </c>
      <c r="BJ357" s="184">
        <v>1</v>
      </c>
      <c r="BK357" s="137" t="s">
        <v>276</v>
      </c>
      <c r="BL357" s="153" t="s">
        <v>304</v>
      </c>
      <c r="BM357" s="153" t="s">
        <v>306</v>
      </c>
      <c r="BO357" s="115" t="s">
        <v>55</v>
      </c>
      <c r="BQ357" s="144" t="s">
        <v>90</v>
      </c>
      <c r="BS357" s="112" t="s">
        <v>26</v>
      </c>
      <c r="BU357" s="159" t="s">
        <v>43</v>
      </c>
      <c r="BV357" s="159"/>
      <c r="BX357" s="72">
        <v>2</v>
      </c>
      <c r="BZ357" s="72">
        <v>2</v>
      </c>
      <c r="CB357" s="72"/>
      <c r="CC357" s="15"/>
      <c r="CG357" s="182" t="s">
        <v>389</v>
      </c>
      <c r="CH357" s="81" t="s">
        <v>297</v>
      </c>
      <c r="CI357" s="177" t="s">
        <v>124</v>
      </c>
    </row>
    <row r="358" spans="7:87" ht="15" customHeight="1" hidden="1"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P358" s="2"/>
      <c r="BB358" s="2"/>
      <c r="BC358" s="2"/>
      <c r="BD358" s="2"/>
      <c r="BE358" s="2"/>
      <c r="BG358" s="96" t="s">
        <v>154</v>
      </c>
      <c r="BH358" s="17" t="s">
        <v>371</v>
      </c>
      <c r="BI358" s="192" t="str">
        <f>CONCATENATE(BG358,BH358)</f>
        <v>СКЗ8230 В (перем. ток)0,2 кВт (до 8 А; до 48 В)*</v>
      </c>
      <c r="BJ358" s="184">
        <v>1</v>
      </c>
      <c r="BK358" s="137" t="s">
        <v>276</v>
      </c>
      <c r="BL358" s="153" t="s">
        <v>304</v>
      </c>
      <c r="BM358" s="153" t="s">
        <v>306</v>
      </c>
      <c r="BO358" s="115" t="s">
        <v>57</v>
      </c>
      <c r="BQ358" s="144" t="s">
        <v>92</v>
      </c>
      <c r="BS358" s="112" t="s">
        <v>161</v>
      </c>
      <c r="BU358" s="159" t="s">
        <v>251</v>
      </c>
      <c r="BV358" s="159"/>
      <c r="BX358" s="72">
        <v>3</v>
      </c>
      <c r="BZ358" s="72">
        <v>3</v>
      </c>
      <c r="CB358" s="72"/>
      <c r="CC358" s="15"/>
      <c r="CG358" s="182" t="s">
        <v>390</v>
      </c>
      <c r="CH358" s="81" t="s">
        <v>297</v>
      </c>
      <c r="CI358" s="177" t="s">
        <v>124</v>
      </c>
    </row>
    <row r="359" spans="7:87" ht="15" customHeight="1" hidden="1"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P359" s="2"/>
      <c r="BB359" s="2"/>
      <c r="BC359" s="2"/>
      <c r="BD359" s="2"/>
      <c r="BE359" s="2"/>
      <c r="BG359" s="96" t="s">
        <v>154</v>
      </c>
      <c r="BH359" s="17" t="s">
        <v>372</v>
      </c>
      <c r="BI359" s="192" t="str">
        <f>CONCATENATE(BG359,BH359)</f>
        <v>СКЗ8230 В (перем. ток)0,4 кВт (до 16 А; до 48 В)*</v>
      </c>
      <c r="BJ359" s="184">
        <v>1</v>
      </c>
      <c r="BK359" s="137" t="s">
        <v>276</v>
      </c>
      <c r="BL359" s="153" t="s">
        <v>304</v>
      </c>
      <c r="BM359" s="153" t="s">
        <v>306</v>
      </c>
      <c r="BO359" s="115" t="s">
        <v>58</v>
      </c>
      <c r="BQ359" s="144" t="s">
        <v>93</v>
      </c>
      <c r="BS359" s="112" t="s">
        <v>162</v>
      </c>
      <c r="BU359" s="159" t="str">
        <f>CONCATENATE("ИКП* передача данных в ",Q8,"/СКМ")</f>
        <v>ИКП* передача данных в /СКМ</v>
      </c>
      <c r="BV359" s="14"/>
      <c r="BX359" s="72">
        <v>4</v>
      </c>
      <c r="BZ359" s="72">
        <v>4</v>
      </c>
      <c r="CB359" s="72"/>
      <c r="CC359" s="15"/>
      <c r="CG359" s="173" t="s">
        <v>391</v>
      </c>
      <c r="CH359" s="81" t="s">
        <v>298</v>
      </c>
      <c r="CI359" s="177" t="s">
        <v>96</v>
      </c>
    </row>
    <row r="360" spans="7:87" ht="15" customHeight="1" hidden="1"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P360" s="2"/>
      <c r="BB360" s="2"/>
      <c r="BC360" s="2"/>
      <c r="BD360" s="2"/>
      <c r="BE360" s="2"/>
      <c r="BG360" s="96" t="s">
        <v>154</v>
      </c>
      <c r="BH360" s="17" t="s">
        <v>373</v>
      </c>
      <c r="BI360" s="192" t="str">
        <f>CONCATENATE(BG360,BH360)</f>
        <v>СКЗ8230 В (перем. ток)0,6 кВт (до 24 А; до 48 В)*</v>
      </c>
      <c r="BJ360" s="184">
        <v>1</v>
      </c>
      <c r="BK360" s="137" t="s">
        <v>276</v>
      </c>
      <c r="BL360" s="153" t="s">
        <v>304</v>
      </c>
      <c r="BM360" s="153" t="s">
        <v>306</v>
      </c>
      <c r="BO360" s="115" t="s">
        <v>59</v>
      </c>
      <c r="BQ360" s="110" t="s">
        <v>91</v>
      </c>
      <c r="BS360" s="112" t="s">
        <v>27</v>
      </c>
      <c r="BX360" s="72">
        <v>5</v>
      </c>
      <c r="BZ360" s="129">
        <v>5</v>
      </c>
      <c r="CB360" s="72"/>
      <c r="CC360" s="15"/>
      <c r="CG360" s="173" t="s">
        <v>392</v>
      </c>
      <c r="CH360" s="81" t="s">
        <v>298</v>
      </c>
      <c r="CI360" s="177" t="s">
        <v>96</v>
      </c>
    </row>
    <row r="361" spans="7:87" ht="15" customHeight="1" hidden="1"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P361" s="2"/>
      <c r="BB361" s="2"/>
      <c r="BC361" s="2"/>
      <c r="BD361" s="2"/>
      <c r="BE361" s="2"/>
      <c r="BG361" s="96" t="s">
        <v>154</v>
      </c>
      <c r="BH361" s="17" t="s">
        <v>374</v>
      </c>
      <c r="BI361" s="192" t="str">
        <f>CONCATENATE(BG361,BH361)</f>
        <v>СКЗ8230 В (перем. ток)0,8 кВт (до 32 А; до 48 В)*</v>
      </c>
      <c r="BJ361" s="184">
        <v>1</v>
      </c>
      <c r="BK361" s="137" t="s">
        <v>276</v>
      </c>
      <c r="BL361" s="153" t="s">
        <v>304</v>
      </c>
      <c r="BM361" s="153" t="s">
        <v>306</v>
      </c>
      <c r="BO361" s="115" t="s">
        <v>56</v>
      </c>
      <c r="BX361" s="72">
        <v>6</v>
      </c>
      <c r="CB361" s="72"/>
      <c r="CG361" s="173" t="s">
        <v>393</v>
      </c>
      <c r="CH361" s="81" t="s">
        <v>298</v>
      </c>
      <c r="CI361" s="177" t="s">
        <v>96</v>
      </c>
    </row>
    <row r="362" spans="7:87" ht="15" customHeight="1" hidden="1"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P362" s="2"/>
      <c r="BB362" s="2"/>
      <c r="BC362" s="2"/>
      <c r="BD362" s="2"/>
      <c r="BE362" s="2"/>
      <c r="BG362" s="97" t="s">
        <v>155</v>
      </c>
      <c r="BH362" s="17" t="s">
        <v>367</v>
      </c>
      <c r="BI362" s="2" t="str">
        <f t="shared" si="1"/>
        <v>СКЗ9230 В (перем. ток)0,2 кВт (до 8 А; до 24 В)*</v>
      </c>
      <c r="BJ362" s="184">
        <v>1</v>
      </c>
      <c r="BK362" s="137" t="s">
        <v>276</v>
      </c>
      <c r="BL362" s="153" t="s">
        <v>304</v>
      </c>
      <c r="BM362" s="153" t="s">
        <v>306</v>
      </c>
      <c r="BO362" s="115" t="s">
        <v>60</v>
      </c>
      <c r="BX362" s="72">
        <v>7</v>
      </c>
      <c r="CB362" s="72"/>
      <c r="CG362" s="173" t="s">
        <v>394</v>
      </c>
      <c r="CH362" s="81" t="s">
        <v>298</v>
      </c>
      <c r="CI362" s="177" t="s">
        <v>96</v>
      </c>
    </row>
    <row r="363" spans="7:87" ht="15" customHeight="1" hidden="1"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P363" s="2"/>
      <c r="BB363" s="2"/>
      <c r="BC363" s="2"/>
      <c r="BD363" s="2"/>
      <c r="BE363" s="2"/>
      <c r="BG363" s="97" t="s">
        <v>155</v>
      </c>
      <c r="BH363" s="17" t="s">
        <v>371</v>
      </c>
      <c r="BI363" s="192" t="str">
        <f>CONCATENATE(BG363,BH363)</f>
        <v>СКЗ9230 В (перем. ток)0,2 кВт (до 8 А; до 48 В)*</v>
      </c>
      <c r="BJ363" s="184">
        <v>1</v>
      </c>
      <c r="BK363" s="137" t="s">
        <v>276</v>
      </c>
      <c r="BL363" s="153" t="s">
        <v>304</v>
      </c>
      <c r="BM363" s="153" t="s">
        <v>306</v>
      </c>
      <c r="BO363" s="115" t="s">
        <v>61</v>
      </c>
      <c r="BX363" s="72">
        <v>8</v>
      </c>
      <c r="CB363" s="72"/>
      <c r="CC363" s="2" t="str">
        <f>CONCATENATE(Q8,Q39,Q38,Q40)</f>
        <v>1230 В (перем. ток)0,2 кВт (до 8 А; до 24 В)*</v>
      </c>
      <c r="CG363" s="173" t="s">
        <v>395</v>
      </c>
      <c r="CH363" s="81" t="s">
        <v>298</v>
      </c>
      <c r="CI363" s="177" t="s">
        <v>96</v>
      </c>
    </row>
    <row r="364" spans="7:87" ht="15.75" hidden="1" thickBot="1"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P364" s="2"/>
      <c r="BB364" s="2"/>
      <c r="BC364" s="2"/>
      <c r="BD364" s="2"/>
      <c r="BE364" s="2"/>
      <c r="BG364" s="102" t="s">
        <v>156</v>
      </c>
      <c r="BH364" s="17" t="s">
        <v>367</v>
      </c>
      <c r="BI364" s="2" t="str">
        <f t="shared" si="1"/>
        <v>СКЗ10230 В (перем. ток)0,2 кВт (до 8 А; до 24 В)*</v>
      </c>
      <c r="BJ364" s="184">
        <v>1</v>
      </c>
      <c r="BK364" s="137" t="s">
        <v>276</v>
      </c>
      <c r="BL364" s="153" t="s">
        <v>304</v>
      </c>
      <c r="BM364" s="153" t="s">
        <v>306</v>
      </c>
      <c r="BO364" s="115" t="s">
        <v>62</v>
      </c>
      <c r="BX364" s="72">
        <v>9</v>
      </c>
      <c r="CB364" s="72"/>
      <c r="CG364" s="179" t="s">
        <v>396</v>
      </c>
      <c r="CH364" s="81" t="s">
        <v>338</v>
      </c>
      <c r="CI364" s="177" t="s">
        <v>339</v>
      </c>
    </row>
    <row r="365" spans="7:87" ht="15.75" hidden="1" thickBot="1"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P365" s="2"/>
      <c r="BB365" s="2"/>
      <c r="BC365" s="2"/>
      <c r="BD365" s="2"/>
      <c r="BE365" s="2"/>
      <c r="BG365" s="102" t="s">
        <v>156</v>
      </c>
      <c r="BH365" s="17" t="s">
        <v>371</v>
      </c>
      <c r="BI365" s="192" t="str">
        <f>CONCATENATE(BG365,BH365)</f>
        <v>СКЗ10230 В (перем. ток)0,2 кВт (до 8 А; до 48 В)*</v>
      </c>
      <c r="BJ365" s="184">
        <v>1</v>
      </c>
      <c r="BK365" s="137" t="s">
        <v>276</v>
      </c>
      <c r="BL365" s="153" t="s">
        <v>304</v>
      </c>
      <c r="BM365" s="153" t="s">
        <v>306</v>
      </c>
      <c r="BO365" s="115" t="s">
        <v>63</v>
      </c>
      <c r="BX365" s="72">
        <v>10</v>
      </c>
      <c r="CB365" s="72"/>
      <c r="CC365" s="225">
        <f>_xlfn.IFERROR(IF(OR(Q37="У2",Q37="У1(БАС)",Q37="УХЛ1(БАС)"),VLOOKUP(CC363,'Карта заказа НГК-ИПКЗ-Евро'!$BI$190:$BL$429,4,0),IF(Q37="У1",VLOOKUP(CC363,'Карта заказа НГК-ИПКЗ-Евро'!$BI$190:$BM$429,5,0),"")),"")</f>
      </c>
      <c r="CG365" s="179" t="s">
        <v>397</v>
      </c>
      <c r="CH365" s="81" t="s">
        <v>338</v>
      </c>
      <c r="CI365" s="177" t="s">
        <v>339</v>
      </c>
    </row>
    <row r="366" spans="7:87" ht="15" hidden="1"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P366" s="2"/>
      <c r="BB366" s="2"/>
      <c r="BC366" s="2"/>
      <c r="BD366" s="2"/>
      <c r="BE366" s="2"/>
      <c r="BG366" s="104" t="s">
        <v>157</v>
      </c>
      <c r="BH366" s="17" t="s">
        <v>367</v>
      </c>
      <c r="BI366" s="2" t="str">
        <f t="shared" si="1"/>
        <v>СКЗ11230 В (перем. ток)0,2 кВт (до 8 А; до 24 В)*</v>
      </c>
      <c r="BJ366" s="184">
        <v>1</v>
      </c>
      <c r="BK366" s="137" t="s">
        <v>276</v>
      </c>
      <c r="BL366" s="153" t="s">
        <v>304</v>
      </c>
      <c r="BM366" s="153" t="s">
        <v>306</v>
      </c>
      <c r="BO366" s="115" t="s">
        <v>64</v>
      </c>
      <c r="BX366" s="72">
        <v>11</v>
      </c>
      <c r="CB366" s="72"/>
      <c r="CG366" s="179" t="s">
        <v>398</v>
      </c>
      <c r="CH366" s="81" t="s">
        <v>338</v>
      </c>
      <c r="CI366" s="177" t="s">
        <v>339</v>
      </c>
    </row>
    <row r="367" spans="7:87" ht="15" hidden="1"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P367" s="2"/>
      <c r="BB367" s="2"/>
      <c r="BC367" s="2"/>
      <c r="BD367" s="2"/>
      <c r="BE367" s="2"/>
      <c r="BG367" s="104" t="s">
        <v>157</v>
      </c>
      <c r="BH367" s="17" t="s">
        <v>371</v>
      </c>
      <c r="BI367" s="192" t="str">
        <f>CONCATENATE(BG367,BH367)</f>
        <v>СКЗ11230 В (перем. ток)0,2 кВт (до 8 А; до 48 В)*</v>
      </c>
      <c r="BJ367" s="184">
        <v>1</v>
      </c>
      <c r="BK367" s="137" t="s">
        <v>276</v>
      </c>
      <c r="BL367" s="153" t="s">
        <v>304</v>
      </c>
      <c r="BM367" s="153" t="s">
        <v>306</v>
      </c>
      <c r="BO367" s="115" t="s">
        <v>65</v>
      </c>
      <c r="BX367" s="72">
        <v>12</v>
      </c>
      <c r="CB367" s="72"/>
      <c r="CG367" s="179" t="s">
        <v>399</v>
      </c>
      <c r="CH367" s="81" t="s">
        <v>338</v>
      </c>
      <c r="CI367" s="177" t="s">
        <v>339</v>
      </c>
    </row>
    <row r="368" spans="7:87" ht="15" hidden="1"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P368" s="2"/>
      <c r="BB368" s="2"/>
      <c r="BC368" s="2"/>
      <c r="BD368" s="2"/>
      <c r="BE368" s="2"/>
      <c r="BG368" s="105" t="s">
        <v>158</v>
      </c>
      <c r="BH368" s="17" t="s">
        <v>367</v>
      </c>
      <c r="BI368" s="2" t="str">
        <f t="shared" si="1"/>
        <v>СКЗ12230 В (перем. ток)0,2 кВт (до 8 А; до 24 В)*</v>
      </c>
      <c r="BJ368" s="184">
        <v>1</v>
      </c>
      <c r="BK368" s="137" t="s">
        <v>276</v>
      </c>
      <c r="BL368" s="153" t="s">
        <v>304</v>
      </c>
      <c r="BM368" s="153" t="s">
        <v>306</v>
      </c>
      <c r="BO368" s="115" t="s">
        <v>66</v>
      </c>
      <c r="BX368" s="72">
        <v>13</v>
      </c>
      <c r="CB368" s="72"/>
      <c r="CG368" s="74" t="s">
        <v>400</v>
      </c>
      <c r="CH368" s="81" t="s">
        <v>340</v>
      </c>
      <c r="CI368" s="177" t="s">
        <v>341</v>
      </c>
    </row>
    <row r="369" spans="7:87" ht="15" hidden="1"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P369" s="2"/>
      <c r="BB369" s="2"/>
      <c r="BC369" s="2"/>
      <c r="BD369" s="2"/>
      <c r="BE369" s="2"/>
      <c r="BG369" s="105" t="s">
        <v>158</v>
      </c>
      <c r="BH369" s="17" t="s">
        <v>371</v>
      </c>
      <c r="BI369" s="192" t="str">
        <f>CONCATENATE(BG369,BH369)</f>
        <v>СКЗ12230 В (перем. ток)0,2 кВт (до 8 А; до 48 В)*</v>
      </c>
      <c r="BJ369" s="184">
        <v>1</v>
      </c>
      <c r="BK369" s="137" t="s">
        <v>276</v>
      </c>
      <c r="BL369" s="153" t="s">
        <v>304</v>
      </c>
      <c r="BM369" s="153" t="s">
        <v>306</v>
      </c>
      <c r="BO369" s="115" t="s">
        <v>67</v>
      </c>
      <c r="BX369" s="72">
        <v>14</v>
      </c>
      <c r="CB369" s="72"/>
      <c r="CG369" s="180" t="s">
        <v>401</v>
      </c>
      <c r="CH369" s="81" t="s">
        <v>340</v>
      </c>
      <c r="CI369" s="177" t="s">
        <v>341</v>
      </c>
    </row>
    <row r="370" spans="7:87" ht="15" hidden="1"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P370" s="2"/>
      <c r="BB370" s="2"/>
      <c r="BC370" s="2"/>
      <c r="BD370" s="2"/>
      <c r="BE370" s="2"/>
      <c r="BG370" s="105" t="s">
        <v>208</v>
      </c>
      <c r="BH370" s="17" t="s">
        <v>367</v>
      </c>
      <c r="BI370" s="2" t="str">
        <f t="shared" si="1"/>
        <v>СКЗ13230 В (перем. ток)0,2 кВт (до 8 А; до 24 В)*</v>
      </c>
      <c r="BJ370" s="184">
        <v>1</v>
      </c>
      <c r="BK370" s="137" t="s">
        <v>276</v>
      </c>
      <c r="BL370" s="153" t="s">
        <v>304</v>
      </c>
      <c r="BM370" s="153" t="s">
        <v>306</v>
      </c>
      <c r="BO370" s="115" t="s">
        <v>68</v>
      </c>
      <c r="BX370" s="72">
        <v>15</v>
      </c>
      <c r="CB370" s="72"/>
      <c r="CG370" s="180" t="s">
        <v>402</v>
      </c>
      <c r="CH370" s="81" t="s">
        <v>340</v>
      </c>
      <c r="CI370" s="177" t="s">
        <v>341</v>
      </c>
    </row>
    <row r="371" spans="7:87" ht="15" hidden="1"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P371" s="2"/>
      <c r="BB371" s="2"/>
      <c r="BC371" s="2"/>
      <c r="BD371" s="2"/>
      <c r="BE371" s="2"/>
      <c r="BG371" s="105" t="s">
        <v>208</v>
      </c>
      <c r="BH371" s="17" t="s">
        <v>371</v>
      </c>
      <c r="BI371" s="192" t="str">
        <f>CONCATENATE(BG371,BH371)</f>
        <v>СКЗ13230 В (перем. ток)0,2 кВт (до 8 А; до 48 В)*</v>
      </c>
      <c r="BJ371" s="184">
        <v>1</v>
      </c>
      <c r="BK371" s="137" t="s">
        <v>276</v>
      </c>
      <c r="BL371" s="153" t="s">
        <v>304</v>
      </c>
      <c r="BM371" s="153" t="s">
        <v>306</v>
      </c>
      <c r="BO371" s="115" t="s">
        <v>69</v>
      </c>
      <c r="BX371" s="72">
        <v>16</v>
      </c>
      <c r="CB371" s="72"/>
      <c r="CG371" s="180" t="s">
        <v>403</v>
      </c>
      <c r="CH371" s="81" t="s">
        <v>340</v>
      </c>
      <c r="CI371" s="177" t="s">
        <v>341</v>
      </c>
    </row>
    <row r="372" spans="7:87" ht="15" hidden="1"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P372" s="2"/>
      <c r="BB372" s="2"/>
      <c r="BC372" s="2"/>
      <c r="BD372" s="2"/>
      <c r="BE372" s="2"/>
      <c r="BG372" s="105" t="s">
        <v>209</v>
      </c>
      <c r="BH372" s="17" t="s">
        <v>367</v>
      </c>
      <c r="BI372" s="2" t="str">
        <f t="shared" si="1"/>
        <v>СКЗ14230 В (перем. ток)0,2 кВт (до 8 А; до 24 В)*</v>
      </c>
      <c r="BJ372" s="184">
        <v>1</v>
      </c>
      <c r="BK372" s="137" t="s">
        <v>276</v>
      </c>
      <c r="BL372" s="153" t="s">
        <v>304</v>
      </c>
      <c r="BM372" s="153" t="s">
        <v>306</v>
      </c>
      <c r="BO372" s="115" t="s">
        <v>70</v>
      </c>
      <c r="BX372" s="72">
        <v>17</v>
      </c>
      <c r="CB372" s="72"/>
      <c r="CG372" s="173" t="s">
        <v>404</v>
      </c>
      <c r="CH372" s="81" t="s">
        <v>299</v>
      </c>
      <c r="CI372" s="178" t="s">
        <v>138</v>
      </c>
    </row>
    <row r="373" spans="7:87" ht="15" hidden="1"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P373" s="2"/>
      <c r="BB373" s="2"/>
      <c r="BC373" s="2"/>
      <c r="BD373" s="2"/>
      <c r="BE373" s="2"/>
      <c r="BG373" s="105" t="s">
        <v>209</v>
      </c>
      <c r="BH373" s="17" t="s">
        <v>371</v>
      </c>
      <c r="BI373" s="192" t="str">
        <f>CONCATENATE(BG373,BH373)</f>
        <v>СКЗ14230 В (перем. ток)0,2 кВт (до 8 А; до 48 В)*</v>
      </c>
      <c r="BJ373" s="184">
        <v>1</v>
      </c>
      <c r="BK373" s="137" t="s">
        <v>276</v>
      </c>
      <c r="BL373" s="153" t="s">
        <v>304</v>
      </c>
      <c r="BM373" s="153" t="s">
        <v>306</v>
      </c>
      <c r="BO373" s="115" t="s">
        <v>72</v>
      </c>
      <c r="BX373" s="72">
        <v>18</v>
      </c>
      <c r="CB373" s="72"/>
      <c r="CG373" s="173" t="s">
        <v>405</v>
      </c>
      <c r="CH373" s="81" t="s">
        <v>299</v>
      </c>
      <c r="CI373" s="178" t="s">
        <v>138</v>
      </c>
    </row>
    <row r="374" spans="7:87" ht="15" hidden="1"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P374" s="2"/>
      <c r="BB374" s="2"/>
      <c r="BC374" s="2"/>
      <c r="BD374" s="2"/>
      <c r="BE374" s="2"/>
      <c r="BG374" s="105" t="s">
        <v>210</v>
      </c>
      <c r="BH374" s="17" t="s">
        <v>367</v>
      </c>
      <c r="BI374" s="2" t="str">
        <f t="shared" si="1"/>
        <v>СКЗ15230 В (перем. ток)0,2 кВт (до 8 А; до 24 В)*</v>
      </c>
      <c r="BJ374" s="184">
        <v>1</v>
      </c>
      <c r="BK374" s="137" t="s">
        <v>276</v>
      </c>
      <c r="BL374" s="153" t="s">
        <v>304</v>
      </c>
      <c r="BM374" s="153" t="s">
        <v>306</v>
      </c>
      <c r="BO374" s="115" t="s">
        <v>73</v>
      </c>
      <c r="BX374" s="72">
        <v>19</v>
      </c>
      <c r="CB374" s="72"/>
      <c r="CG374" s="173" t="s">
        <v>406</v>
      </c>
      <c r="CH374" s="81" t="s">
        <v>299</v>
      </c>
      <c r="CI374" s="178" t="s">
        <v>138</v>
      </c>
    </row>
    <row r="375" spans="7:87" ht="15" hidden="1"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P375" s="2"/>
      <c r="BB375" s="2"/>
      <c r="BC375" s="2"/>
      <c r="BD375" s="2"/>
      <c r="BE375" s="2"/>
      <c r="BG375" s="105" t="s">
        <v>210</v>
      </c>
      <c r="BH375" s="17" t="s">
        <v>371</v>
      </c>
      <c r="BI375" s="192" t="str">
        <f>CONCATENATE(BG375,BH375)</f>
        <v>СКЗ15230 В (перем. ток)0,2 кВт (до 8 А; до 48 В)*</v>
      </c>
      <c r="BJ375" s="184">
        <v>1</v>
      </c>
      <c r="BK375" s="137" t="s">
        <v>276</v>
      </c>
      <c r="BL375" s="153" t="s">
        <v>304</v>
      </c>
      <c r="BM375" s="153" t="s">
        <v>306</v>
      </c>
      <c r="BO375" s="115" t="s">
        <v>74</v>
      </c>
      <c r="BX375" s="72">
        <v>20</v>
      </c>
      <c r="CB375" s="72"/>
      <c r="CG375" s="173" t="s">
        <v>407</v>
      </c>
      <c r="CH375" s="81" t="s">
        <v>299</v>
      </c>
      <c r="CI375" s="178" t="s">
        <v>138</v>
      </c>
    </row>
    <row r="376" spans="7:87" ht="15" hidden="1"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P376" s="2"/>
      <c r="BB376" s="2"/>
      <c r="BC376" s="2"/>
      <c r="BD376" s="2"/>
      <c r="BE376" s="2"/>
      <c r="BG376" s="105" t="s">
        <v>211</v>
      </c>
      <c r="BH376" s="17" t="s">
        <v>367</v>
      </c>
      <c r="BI376" s="2" t="str">
        <f t="shared" si="1"/>
        <v>СКЗ16230 В (перем. ток)0,2 кВт (до 8 А; до 24 В)*</v>
      </c>
      <c r="BJ376" s="184">
        <v>1</v>
      </c>
      <c r="BK376" s="137" t="s">
        <v>276</v>
      </c>
      <c r="BL376" s="153" t="s">
        <v>304</v>
      </c>
      <c r="BM376" s="153" t="s">
        <v>306</v>
      </c>
      <c r="BO376" s="115" t="s">
        <v>75</v>
      </c>
      <c r="BX376" s="72">
        <v>21</v>
      </c>
      <c r="CB376" s="72"/>
      <c r="CG376" s="173" t="s">
        <v>408</v>
      </c>
      <c r="CH376" s="81" t="s">
        <v>299</v>
      </c>
      <c r="CI376" s="178" t="s">
        <v>138</v>
      </c>
    </row>
    <row r="377" spans="7:87" ht="15" hidden="1"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P377" s="2"/>
      <c r="BB377" s="2"/>
      <c r="BC377" s="2"/>
      <c r="BD377" s="2"/>
      <c r="BE377" s="2"/>
      <c r="BG377" s="105" t="s">
        <v>211</v>
      </c>
      <c r="BH377" s="17" t="s">
        <v>371</v>
      </c>
      <c r="BI377" s="192" t="str">
        <f>CONCATENATE(BG377,BH377)</f>
        <v>СКЗ16230 В (перем. ток)0,2 кВт (до 8 А; до 48 В)*</v>
      </c>
      <c r="BJ377" s="184">
        <v>1</v>
      </c>
      <c r="BK377" s="137" t="s">
        <v>276</v>
      </c>
      <c r="BL377" s="153" t="s">
        <v>304</v>
      </c>
      <c r="BM377" s="153" t="s">
        <v>306</v>
      </c>
      <c r="BO377" s="115" t="s">
        <v>76</v>
      </c>
      <c r="BX377" s="72">
        <v>22</v>
      </c>
      <c r="CB377" s="72"/>
      <c r="CG377" s="179" t="s">
        <v>409</v>
      </c>
      <c r="CH377" s="81" t="s">
        <v>300</v>
      </c>
      <c r="CI377" s="178" t="s">
        <v>123</v>
      </c>
    </row>
    <row r="378" spans="7:87" ht="15" hidden="1"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P378" s="2"/>
      <c r="BB378" s="2"/>
      <c r="BC378" s="2"/>
      <c r="BD378" s="2"/>
      <c r="BE378" s="2"/>
      <c r="BG378" s="105" t="s">
        <v>212</v>
      </c>
      <c r="BH378" s="17" t="s">
        <v>367</v>
      </c>
      <c r="BI378" s="2" t="str">
        <f t="shared" si="1"/>
        <v>СКЗ17230 В (перем. ток)0,2 кВт (до 8 А; до 24 В)*</v>
      </c>
      <c r="BJ378" s="184">
        <v>1</v>
      </c>
      <c r="BK378" s="137" t="s">
        <v>276</v>
      </c>
      <c r="BL378" s="153" t="s">
        <v>304</v>
      </c>
      <c r="BM378" s="153" t="s">
        <v>306</v>
      </c>
      <c r="BO378" s="115" t="s">
        <v>77</v>
      </c>
      <c r="BX378" s="72">
        <v>23</v>
      </c>
      <c r="CB378" s="72"/>
      <c r="CG378" s="179" t="s">
        <v>410</v>
      </c>
      <c r="CH378" s="81" t="s">
        <v>300</v>
      </c>
      <c r="CI378" s="178" t="s">
        <v>123</v>
      </c>
    </row>
    <row r="379" spans="7:87" ht="15" hidden="1"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P379" s="2"/>
      <c r="BB379" s="2"/>
      <c r="BC379" s="2"/>
      <c r="BD379" s="2"/>
      <c r="BE379" s="2"/>
      <c r="BG379" s="105" t="s">
        <v>212</v>
      </c>
      <c r="BH379" s="17" t="s">
        <v>371</v>
      </c>
      <c r="BI379" s="192" t="str">
        <f>CONCATENATE(BG379,BH379)</f>
        <v>СКЗ17230 В (перем. ток)0,2 кВт (до 8 А; до 48 В)*</v>
      </c>
      <c r="BJ379" s="184">
        <v>1</v>
      </c>
      <c r="BK379" s="137" t="s">
        <v>276</v>
      </c>
      <c r="BL379" s="153" t="s">
        <v>304</v>
      </c>
      <c r="BM379" s="153" t="s">
        <v>306</v>
      </c>
      <c r="BO379" s="115" t="s">
        <v>78</v>
      </c>
      <c r="BX379" s="72">
        <v>24</v>
      </c>
      <c r="CB379" s="72"/>
      <c r="CG379" s="179" t="s">
        <v>411</v>
      </c>
      <c r="CH379" s="81" t="s">
        <v>300</v>
      </c>
      <c r="CI379" s="178" t="s">
        <v>123</v>
      </c>
    </row>
    <row r="380" spans="7:87" ht="15" hidden="1"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P380" s="2"/>
      <c r="BB380" s="2"/>
      <c r="BC380" s="2"/>
      <c r="BD380" s="2"/>
      <c r="BE380" s="2"/>
      <c r="BG380" s="105" t="s">
        <v>213</v>
      </c>
      <c r="BH380" s="17" t="s">
        <v>367</v>
      </c>
      <c r="BI380" s="2" t="str">
        <f t="shared" si="1"/>
        <v>СКЗ18230 В (перем. ток)0,2 кВт (до 8 А; до 24 В)*</v>
      </c>
      <c r="BJ380" s="184">
        <v>1</v>
      </c>
      <c r="BK380" s="137" t="s">
        <v>276</v>
      </c>
      <c r="BL380" s="153" t="s">
        <v>304</v>
      </c>
      <c r="BM380" s="153" t="s">
        <v>306</v>
      </c>
      <c r="BO380" s="115" t="s">
        <v>79</v>
      </c>
      <c r="BX380" s="72">
        <v>25</v>
      </c>
      <c r="CB380" s="72"/>
      <c r="CG380" s="179" t="s">
        <v>412</v>
      </c>
      <c r="CH380" s="81" t="s">
        <v>300</v>
      </c>
      <c r="CI380" s="178" t="s">
        <v>123</v>
      </c>
    </row>
    <row r="381" spans="7:87" ht="15" hidden="1"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P381" s="2"/>
      <c r="BB381" s="2"/>
      <c r="BC381" s="2"/>
      <c r="BD381" s="2"/>
      <c r="BE381" s="2"/>
      <c r="BG381" s="105" t="s">
        <v>213</v>
      </c>
      <c r="BH381" s="17" t="s">
        <v>371</v>
      </c>
      <c r="BI381" s="192" t="str">
        <f>CONCATENATE(BG381,BH381)</f>
        <v>СКЗ18230 В (перем. ток)0,2 кВт (до 8 А; до 48 В)*</v>
      </c>
      <c r="BJ381" s="184">
        <v>1</v>
      </c>
      <c r="BK381" s="137" t="s">
        <v>276</v>
      </c>
      <c r="BL381" s="153" t="s">
        <v>304</v>
      </c>
      <c r="BM381" s="153" t="s">
        <v>306</v>
      </c>
      <c r="BO381" s="115" t="s">
        <v>80</v>
      </c>
      <c r="BX381" s="72">
        <v>26</v>
      </c>
      <c r="CB381" s="72"/>
      <c r="CG381" s="193" t="s">
        <v>413</v>
      </c>
      <c r="CH381" s="194" t="s">
        <v>301</v>
      </c>
      <c r="CI381" s="177" t="s">
        <v>282</v>
      </c>
    </row>
    <row r="382" spans="7:87" ht="15" hidden="1"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P382" s="2"/>
      <c r="BB382" s="2"/>
      <c r="BC382" s="2"/>
      <c r="BD382" s="2"/>
      <c r="BE382" s="2"/>
      <c r="BG382" s="105" t="s">
        <v>214</v>
      </c>
      <c r="BH382" s="17" t="s">
        <v>367</v>
      </c>
      <c r="BI382" s="2" t="str">
        <f t="shared" si="1"/>
        <v>СКЗ19230 В (перем. ток)0,2 кВт (до 8 А; до 24 В)*</v>
      </c>
      <c r="BJ382" s="184">
        <v>1</v>
      </c>
      <c r="BK382" s="137" t="s">
        <v>276</v>
      </c>
      <c r="BL382" s="153" t="s">
        <v>304</v>
      </c>
      <c r="BM382" s="153" t="s">
        <v>306</v>
      </c>
      <c r="BO382" s="115" t="s">
        <v>81</v>
      </c>
      <c r="BX382" s="72">
        <v>27</v>
      </c>
      <c r="CB382" s="72"/>
      <c r="CG382" s="193" t="s">
        <v>414</v>
      </c>
      <c r="CH382" s="194" t="s">
        <v>301</v>
      </c>
      <c r="CI382" s="177" t="s">
        <v>282</v>
      </c>
    </row>
    <row r="383" spans="7:87" ht="15" hidden="1"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P383" s="2"/>
      <c r="BB383" s="2"/>
      <c r="BC383" s="2"/>
      <c r="BD383" s="2"/>
      <c r="BE383" s="2"/>
      <c r="BG383" s="105" t="s">
        <v>214</v>
      </c>
      <c r="BH383" s="17" t="s">
        <v>371</v>
      </c>
      <c r="BI383" s="192" t="str">
        <f>CONCATENATE(BG383,BH383)</f>
        <v>СКЗ19230 В (перем. ток)0,2 кВт (до 8 А; до 48 В)*</v>
      </c>
      <c r="BJ383" s="184">
        <v>1</v>
      </c>
      <c r="BK383" s="137" t="s">
        <v>276</v>
      </c>
      <c r="BL383" s="153" t="s">
        <v>304</v>
      </c>
      <c r="BM383" s="153" t="s">
        <v>306</v>
      </c>
      <c r="BO383" s="115" t="s">
        <v>82</v>
      </c>
      <c r="BX383" s="72">
        <v>28</v>
      </c>
      <c r="CB383" s="72"/>
      <c r="CG383" s="193" t="s">
        <v>415</v>
      </c>
      <c r="CH383" s="194" t="s">
        <v>301</v>
      </c>
      <c r="CI383" s="177" t="s">
        <v>282</v>
      </c>
    </row>
    <row r="384" spans="7:87" ht="15" hidden="1"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P384" s="2"/>
      <c r="BB384" s="2"/>
      <c r="BC384" s="2"/>
      <c r="BD384" s="2"/>
      <c r="BE384" s="2"/>
      <c r="BG384" s="105" t="s">
        <v>215</v>
      </c>
      <c r="BH384" s="17" t="s">
        <v>367</v>
      </c>
      <c r="BI384" s="2" t="str">
        <f t="shared" si="1"/>
        <v>СКЗ20230 В (перем. ток)0,2 кВт (до 8 А; до 24 В)*</v>
      </c>
      <c r="BJ384" s="184">
        <v>1</v>
      </c>
      <c r="BK384" s="137" t="s">
        <v>276</v>
      </c>
      <c r="BL384" s="153" t="s">
        <v>304</v>
      </c>
      <c r="BM384" s="153" t="s">
        <v>306</v>
      </c>
      <c r="BO384" s="115" t="s">
        <v>83</v>
      </c>
      <c r="BX384" s="72">
        <v>29</v>
      </c>
      <c r="CB384" s="72"/>
      <c r="CG384" s="195" t="s">
        <v>416</v>
      </c>
      <c r="CH384" s="194" t="s">
        <v>301</v>
      </c>
      <c r="CI384" s="177" t="s">
        <v>282</v>
      </c>
    </row>
    <row r="385" spans="7:80" ht="15" hidden="1"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P385" s="2"/>
      <c r="BB385" s="2"/>
      <c r="BC385" s="2"/>
      <c r="BD385" s="2"/>
      <c r="BE385" s="2"/>
      <c r="BG385" s="105" t="s">
        <v>215</v>
      </c>
      <c r="BH385" s="17" t="s">
        <v>371</v>
      </c>
      <c r="BI385" s="192" t="str">
        <f>CONCATENATE(BG385,BH385)</f>
        <v>СКЗ20230 В (перем. ток)0,2 кВт (до 8 А; до 48 В)*</v>
      </c>
      <c r="BJ385" s="184">
        <v>1</v>
      </c>
      <c r="BK385" s="137" t="s">
        <v>276</v>
      </c>
      <c r="BL385" s="153" t="s">
        <v>304</v>
      </c>
      <c r="BM385" s="153" t="s">
        <v>306</v>
      </c>
      <c r="BO385" s="115" t="s">
        <v>84</v>
      </c>
      <c r="BX385" s="72">
        <v>30</v>
      </c>
      <c r="CB385" s="72"/>
    </row>
    <row r="386" spans="7:80" ht="15" hidden="1"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P386" s="2"/>
      <c r="BB386" s="2"/>
      <c r="BC386" s="2"/>
      <c r="BD386" s="2"/>
      <c r="BE386" s="2"/>
      <c r="BG386" s="105" t="s">
        <v>216</v>
      </c>
      <c r="BH386" s="17" t="s">
        <v>367</v>
      </c>
      <c r="BI386" s="2" t="str">
        <f t="shared" si="1"/>
        <v>СКЗ21230 В (перем. ток)0,2 кВт (до 8 А; до 24 В)*</v>
      </c>
      <c r="BJ386" s="184">
        <v>1</v>
      </c>
      <c r="BK386" s="137" t="s">
        <v>276</v>
      </c>
      <c r="BL386" s="153" t="s">
        <v>304</v>
      </c>
      <c r="BM386" s="153" t="s">
        <v>306</v>
      </c>
      <c r="BO386" s="115" t="s">
        <v>85</v>
      </c>
      <c r="BX386" s="72">
        <v>31</v>
      </c>
      <c r="CB386" s="72"/>
    </row>
    <row r="387" spans="7:80" ht="15" hidden="1"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P387" s="2"/>
      <c r="BB387" s="2"/>
      <c r="BC387" s="2"/>
      <c r="BD387" s="2"/>
      <c r="BE387" s="2"/>
      <c r="BG387" s="105" t="s">
        <v>216</v>
      </c>
      <c r="BH387" s="17" t="s">
        <v>371</v>
      </c>
      <c r="BI387" s="192" t="str">
        <f>CONCATENATE(BG387,BH387)</f>
        <v>СКЗ21230 В (перем. ток)0,2 кВт (до 8 А; до 48 В)*</v>
      </c>
      <c r="BJ387" s="184">
        <v>1</v>
      </c>
      <c r="BK387" s="137" t="s">
        <v>276</v>
      </c>
      <c r="BL387" s="153" t="s">
        <v>304</v>
      </c>
      <c r="BM387" s="153" t="s">
        <v>306</v>
      </c>
      <c r="BO387" s="115" t="s">
        <v>86</v>
      </c>
      <c r="BX387" s="72">
        <v>32</v>
      </c>
      <c r="CB387" s="72"/>
    </row>
    <row r="388" spans="7:80" ht="15" hidden="1"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P388" s="2"/>
      <c r="BB388" s="2"/>
      <c r="BC388" s="2"/>
      <c r="BD388" s="2"/>
      <c r="BE388" s="2"/>
      <c r="BG388" s="105" t="s">
        <v>217</v>
      </c>
      <c r="BH388" s="17" t="s">
        <v>367</v>
      </c>
      <c r="BI388" s="2" t="str">
        <f t="shared" si="1"/>
        <v>СКЗ22230 В (перем. ток)0,2 кВт (до 8 А; до 24 В)*</v>
      </c>
      <c r="BJ388" s="184">
        <v>1</v>
      </c>
      <c r="BK388" s="137" t="s">
        <v>276</v>
      </c>
      <c r="BL388" s="153" t="s">
        <v>304</v>
      </c>
      <c r="BM388" s="153" t="s">
        <v>306</v>
      </c>
      <c r="BO388" s="116" t="s">
        <v>87</v>
      </c>
      <c r="CB388" s="72"/>
    </row>
    <row r="389" spans="59:65" ht="15" hidden="1">
      <c r="BG389" s="105" t="s">
        <v>217</v>
      </c>
      <c r="BH389" s="17" t="s">
        <v>371</v>
      </c>
      <c r="BI389" s="192" t="str">
        <f>CONCATENATE(BG389,BH389)</f>
        <v>СКЗ22230 В (перем. ток)0,2 кВт (до 8 А; до 48 В)*</v>
      </c>
      <c r="BJ389" s="184">
        <v>1</v>
      </c>
      <c r="BK389" s="137" t="s">
        <v>276</v>
      </c>
      <c r="BL389" s="153" t="s">
        <v>304</v>
      </c>
      <c r="BM389" s="153" t="s">
        <v>306</v>
      </c>
    </row>
    <row r="390" spans="59:65" ht="15" hidden="1">
      <c r="BG390" s="105" t="s">
        <v>218</v>
      </c>
      <c r="BH390" s="17" t="s">
        <v>367</v>
      </c>
      <c r="BI390" s="2" t="str">
        <f t="shared" si="1"/>
        <v>СКЗ23230 В (перем. ток)0,2 кВт (до 8 А; до 24 В)*</v>
      </c>
      <c r="BJ390" s="184">
        <v>1</v>
      </c>
      <c r="BK390" s="137" t="s">
        <v>276</v>
      </c>
      <c r="BL390" s="153" t="s">
        <v>304</v>
      </c>
      <c r="BM390" s="153" t="s">
        <v>306</v>
      </c>
    </row>
    <row r="391" spans="59:65" ht="15" hidden="1">
      <c r="BG391" s="105" t="s">
        <v>218</v>
      </c>
      <c r="BH391" s="17" t="s">
        <v>371</v>
      </c>
      <c r="BI391" s="192" t="str">
        <f>CONCATENATE(BG391,BH391)</f>
        <v>СКЗ23230 В (перем. ток)0,2 кВт (до 8 А; до 48 В)*</v>
      </c>
      <c r="BJ391" s="184">
        <v>1</v>
      </c>
      <c r="BK391" s="137" t="s">
        <v>276</v>
      </c>
      <c r="BL391" s="153" t="s">
        <v>304</v>
      </c>
      <c r="BM391" s="153" t="s">
        <v>306</v>
      </c>
    </row>
    <row r="392" spans="59:65" ht="15" hidden="1">
      <c r="BG392" s="105" t="s">
        <v>219</v>
      </c>
      <c r="BH392" s="17" t="s">
        <v>367</v>
      </c>
      <c r="BI392" s="2" t="str">
        <f t="shared" si="1"/>
        <v>СКЗ24230 В (перем. ток)0,2 кВт (до 8 А; до 24 В)*</v>
      </c>
      <c r="BJ392" s="184">
        <v>1</v>
      </c>
      <c r="BK392" s="137" t="s">
        <v>276</v>
      </c>
      <c r="BL392" s="153" t="s">
        <v>304</v>
      </c>
      <c r="BM392" s="153" t="s">
        <v>306</v>
      </c>
    </row>
    <row r="393" spans="7:76" ht="15.75" hidden="1"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P393" s="2"/>
      <c r="BB393" s="2"/>
      <c r="BC393" s="2"/>
      <c r="BD393" s="2"/>
      <c r="BE393" s="2"/>
      <c r="BG393" s="105" t="s">
        <v>219</v>
      </c>
      <c r="BH393" s="17" t="s">
        <v>371</v>
      </c>
      <c r="BI393" s="192" t="str">
        <f>CONCATENATE(BG393,BH393)</f>
        <v>СКЗ24230 В (перем. ток)0,2 кВт (до 8 А; до 48 В)*</v>
      </c>
      <c r="BJ393" s="184">
        <v>1</v>
      </c>
      <c r="BK393" s="137" t="s">
        <v>276</v>
      </c>
      <c r="BL393" s="153" t="s">
        <v>304</v>
      </c>
      <c r="BM393" s="153" t="s">
        <v>306</v>
      </c>
      <c r="BQ393" s="1" t="s">
        <v>21</v>
      </c>
      <c r="BX393" s="2"/>
    </row>
    <row r="394" spans="7:76" ht="15" hidden="1"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P394" s="2"/>
      <c r="BB394" s="2"/>
      <c r="BC394" s="2"/>
      <c r="BD394" s="2"/>
      <c r="BE394" s="2"/>
      <c r="BG394" s="94" t="s">
        <v>332</v>
      </c>
      <c r="BH394" s="17" t="s">
        <v>367</v>
      </c>
      <c r="BI394" s="2" t="str">
        <f t="shared" si="1"/>
        <v>КМО121-60 В (пост. ток)0,2 кВт (до 8 А; до 24 В)*</v>
      </c>
      <c r="BJ394" s="170" t="s">
        <v>269</v>
      </c>
      <c r="BK394" s="170" t="s">
        <v>269</v>
      </c>
      <c r="BL394" s="153" t="s">
        <v>303</v>
      </c>
      <c r="BM394" s="153" t="s">
        <v>305</v>
      </c>
      <c r="BQ394" s="155"/>
      <c r="BX394" s="2"/>
    </row>
    <row r="395" spans="7:76" ht="15" hidden="1"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P395" s="2"/>
      <c r="BB395" s="2"/>
      <c r="BC395" s="2"/>
      <c r="BD395" s="2"/>
      <c r="BE395" s="2"/>
      <c r="BG395" s="94" t="s">
        <v>332</v>
      </c>
      <c r="BH395" s="17" t="s">
        <v>368</v>
      </c>
      <c r="BI395" s="2" t="str">
        <f t="shared" si="1"/>
        <v>КМО121-60 В (пост. ток)0,4 кВт (до 16 А; до 24 В)*</v>
      </c>
      <c r="BJ395" s="170" t="s">
        <v>269</v>
      </c>
      <c r="BK395" s="170" t="s">
        <v>269</v>
      </c>
      <c r="BL395" s="153" t="s">
        <v>303</v>
      </c>
      <c r="BM395" s="153" t="s">
        <v>305</v>
      </c>
      <c r="BQ395" s="3" t="s">
        <v>22</v>
      </c>
      <c r="BX395" s="2"/>
    </row>
    <row r="396" spans="7:76" ht="15" hidden="1"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P396" s="2"/>
      <c r="BB396" s="2"/>
      <c r="BC396" s="2"/>
      <c r="BD396" s="2"/>
      <c r="BE396" s="2"/>
      <c r="BG396" s="94" t="s">
        <v>332</v>
      </c>
      <c r="BH396" s="17" t="s">
        <v>369</v>
      </c>
      <c r="BI396" s="2" t="str">
        <f t="shared" si="1"/>
        <v>КМО121-60 В (пост. ток)0,6 кВт (до 24 А; до 24 В)*</v>
      </c>
      <c r="BJ396" s="170" t="s">
        <v>269</v>
      </c>
      <c r="BK396" s="170" t="s">
        <v>269</v>
      </c>
      <c r="BL396" s="153" t="s">
        <v>303</v>
      </c>
      <c r="BM396" s="153" t="s">
        <v>305</v>
      </c>
      <c r="BQ396" s="13" t="s">
        <v>255</v>
      </c>
      <c r="BX396" s="2"/>
    </row>
    <row r="397" spans="7:76" ht="15" hidden="1"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P397" s="2"/>
      <c r="BB397" s="2"/>
      <c r="BC397" s="2"/>
      <c r="BD397" s="2"/>
      <c r="BE397" s="2"/>
      <c r="BG397" s="94" t="s">
        <v>332</v>
      </c>
      <c r="BH397" s="17" t="s">
        <v>370</v>
      </c>
      <c r="BI397" s="2" t="str">
        <f t="shared" si="1"/>
        <v>КМО121-60 В (пост. ток)0,8 кВт (до 32 А; до 24 В)*</v>
      </c>
      <c r="BJ397" s="170" t="s">
        <v>269</v>
      </c>
      <c r="BK397" s="170" t="s">
        <v>269</v>
      </c>
      <c r="BL397" s="153" t="s">
        <v>303</v>
      </c>
      <c r="BM397" s="153" t="s">
        <v>305</v>
      </c>
      <c r="BQ397" s="13" t="s">
        <v>256</v>
      </c>
      <c r="BX397" s="2"/>
    </row>
    <row r="398" spans="7:76" ht="15" hidden="1"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P398" s="2"/>
      <c r="BB398" s="2"/>
      <c r="BC398" s="2"/>
      <c r="BD398" s="2"/>
      <c r="BE398" s="2"/>
      <c r="BG398" s="94" t="s">
        <v>332</v>
      </c>
      <c r="BH398" s="17" t="s">
        <v>371</v>
      </c>
      <c r="BI398" s="2" t="str">
        <f t="shared" si="1"/>
        <v>КМО121-60 В (пост. ток)0,2 кВт (до 8 А; до 48 В)*</v>
      </c>
      <c r="BJ398" s="170" t="s">
        <v>269</v>
      </c>
      <c r="BK398" s="170" t="s">
        <v>269</v>
      </c>
      <c r="BL398" s="153" t="s">
        <v>303</v>
      </c>
      <c r="BM398" s="153" t="s">
        <v>305</v>
      </c>
      <c r="BQ398" s="13" t="s">
        <v>272</v>
      </c>
      <c r="BX398" s="2"/>
    </row>
    <row r="399" spans="59:69" ht="15" hidden="1">
      <c r="BG399" s="94" t="s">
        <v>332</v>
      </c>
      <c r="BH399" s="17" t="s">
        <v>372</v>
      </c>
      <c r="BI399" s="2" t="str">
        <f t="shared" si="1"/>
        <v>КМО121-60 В (пост. ток)0,4 кВт (до 16 А; до 48 В)*</v>
      </c>
      <c r="BJ399" s="170" t="s">
        <v>269</v>
      </c>
      <c r="BK399" s="170" t="s">
        <v>269</v>
      </c>
      <c r="BL399" s="153" t="s">
        <v>303</v>
      </c>
      <c r="BM399" s="153" t="s">
        <v>305</v>
      </c>
      <c r="BQ399" s="155" t="s">
        <v>23</v>
      </c>
    </row>
    <row r="400" spans="59:69" ht="15" hidden="1">
      <c r="BG400" s="94" t="s">
        <v>332</v>
      </c>
      <c r="BH400" s="17" t="s">
        <v>373</v>
      </c>
      <c r="BI400" s="2" t="str">
        <f t="shared" si="1"/>
        <v>КМО121-60 В (пост. ток)0,6 кВт (до 24 А; до 48 В)*</v>
      </c>
      <c r="BJ400" s="170" t="s">
        <v>269</v>
      </c>
      <c r="BK400" s="170" t="s">
        <v>269</v>
      </c>
      <c r="BL400" s="153" t="s">
        <v>303</v>
      </c>
      <c r="BM400" s="153" t="s">
        <v>305</v>
      </c>
      <c r="BQ400" s="13" t="s">
        <v>24</v>
      </c>
    </row>
    <row r="401" spans="59:65" ht="15" hidden="1">
      <c r="BG401" s="94" t="s">
        <v>332</v>
      </c>
      <c r="BH401" s="17" t="s">
        <v>374</v>
      </c>
      <c r="BI401" s="2" t="str">
        <f t="shared" si="1"/>
        <v>КМО121-60 В (пост. ток)0,8 кВт (до 32 А; до 48 В)*</v>
      </c>
      <c r="BJ401" s="170" t="s">
        <v>269</v>
      </c>
      <c r="BK401" s="170" t="s">
        <v>269</v>
      </c>
      <c r="BL401" s="153" t="s">
        <v>303</v>
      </c>
      <c r="BM401" s="153" t="s">
        <v>305</v>
      </c>
    </row>
    <row r="402" spans="59:65" ht="15" hidden="1">
      <c r="BG402" s="106" t="s">
        <v>333</v>
      </c>
      <c r="BH402" s="17" t="s">
        <v>367</v>
      </c>
      <c r="BI402" s="2" t="str">
        <f t="shared" si="1"/>
        <v>КМО221-60 В (пост. ток)0,2 кВт (до 8 А; до 24 В)*</v>
      </c>
      <c r="BJ402" s="170" t="s">
        <v>269</v>
      </c>
      <c r="BK402" s="170" t="s">
        <v>269</v>
      </c>
      <c r="BL402" s="153" t="s">
        <v>303</v>
      </c>
      <c r="BM402" s="153" t="s">
        <v>305</v>
      </c>
    </row>
    <row r="403" spans="59:65" ht="15" hidden="1">
      <c r="BG403" s="106" t="s">
        <v>333</v>
      </c>
      <c r="BH403" s="17" t="s">
        <v>371</v>
      </c>
      <c r="BI403" s="2" t="str">
        <f t="shared" si="1"/>
        <v>КМО221-60 В (пост. ток)0,2 кВт (до 8 А; до 48 В)*</v>
      </c>
      <c r="BJ403" s="170" t="s">
        <v>269</v>
      </c>
      <c r="BK403" s="170" t="s">
        <v>269</v>
      </c>
      <c r="BL403" s="153" t="s">
        <v>303</v>
      </c>
      <c r="BM403" s="153" t="s">
        <v>305</v>
      </c>
    </row>
    <row r="404" spans="59:65" ht="15" hidden="1">
      <c r="BG404" s="107" t="s">
        <v>334</v>
      </c>
      <c r="BH404" s="17" t="s">
        <v>367</v>
      </c>
      <c r="BI404" s="2" t="str">
        <f aca="true" t="shared" si="2" ref="BI404:BI429">CONCATENATE(BG404,BH404)</f>
        <v>КМО321-60 В (пост. ток)0,2 кВт (до 8 А; до 24 В)*</v>
      </c>
      <c r="BJ404" s="170" t="s">
        <v>269</v>
      </c>
      <c r="BK404" s="170" t="s">
        <v>269</v>
      </c>
      <c r="BL404" s="153" t="s">
        <v>303</v>
      </c>
      <c r="BM404" s="153" t="s">
        <v>305</v>
      </c>
    </row>
    <row r="405" spans="59:65" ht="15" hidden="1">
      <c r="BG405" s="107" t="s">
        <v>334</v>
      </c>
      <c r="BH405" s="17" t="s">
        <v>371</v>
      </c>
      <c r="BI405" s="2" t="str">
        <f t="shared" si="2"/>
        <v>КМО321-60 В (пост. ток)0,2 кВт (до 8 А; до 48 В)*</v>
      </c>
      <c r="BJ405" s="170" t="s">
        <v>269</v>
      </c>
      <c r="BK405" s="170" t="s">
        <v>269</v>
      </c>
      <c r="BL405" s="153" t="s">
        <v>303</v>
      </c>
      <c r="BM405" s="153" t="s">
        <v>305</v>
      </c>
    </row>
    <row r="406" spans="59:65" ht="15" hidden="1">
      <c r="BG406" s="105" t="s">
        <v>335</v>
      </c>
      <c r="BH406" s="17" t="s">
        <v>367</v>
      </c>
      <c r="BI406" s="2" t="str">
        <f t="shared" si="2"/>
        <v>СКЗ121-60 В (пост. ток)0,2 кВт (до 8 А; до 24 В)*</v>
      </c>
      <c r="BJ406" s="171" t="s">
        <v>257</v>
      </c>
      <c r="BK406" s="171" t="s">
        <v>257</v>
      </c>
      <c r="BL406" s="153" t="s">
        <v>303</v>
      </c>
      <c r="BM406" s="153" t="s">
        <v>305</v>
      </c>
    </row>
    <row r="407" spans="59:65" ht="15" hidden="1">
      <c r="BG407" s="105" t="s">
        <v>335</v>
      </c>
      <c r="BH407" s="17" t="s">
        <v>368</v>
      </c>
      <c r="BI407" s="2" t="str">
        <f t="shared" si="2"/>
        <v>СКЗ121-60 В (пост. ток)0,4 кВт (до 16 А; до 24 В)*</v>
      </c>
      <c r="BJ407" s="171" t="s">
        <v>257</v>
      </c>
      <c r="BK407" s="171" t="s">
        <v>257</v>
      </c>
      <c r="BL407" s="153" t="s">
        <v>303</v>
      </c>
      <c r="BM407" s="153" t="s">
        <v>305</v>
      </c>
    </row>
    <row r="408" spans="59:65" ht="15" hidden="1">
      <c r="BG408" s="105" t="s">
        <v>335</v>
      </c>
      <c r="BH408" s="17" t="s">
        <v>369</v>
      </c>
      <c r="BI408" s="2" t="str">
        <f t="shared" si="2"/>
        <v>СКЗ121-60 В (пост. ток)0,6 кВт (до 24 А; до 24 В)*</v>
      </c>
      <c r="BJ408" s="171" t="s">
        <v>257</v>
      </c>
      <c r="BK408" s="171" t="s">
        <v>257</v>
      </c>
      <c r="BL408" s="153" t="s">
        <v>303</v>
      </c>
      <c r="BM408" s="153" t="s">
        <v>305</v>
      </c>
    </row>
    <row r="409" spans="59:65" ht="15" hidden="1">
      <c r="BG409" s="105" t="s">
        <v>335</v>
      </c>
      <c r="BH409" s="17" t="s">
        <v>370</v>
      </c>
      <c r="BI409" s="2" t="str">
        <f t="shared" si="2"/>
        <v>СКЗ121-60 В (пост. ток)0,8 кВт (до 32 А; до 24 В)*</v>
      </c>
      <c r="BJ409" s="171" t="s">
        <v>257</v>
      </c>
      <c r="BK409" s="171" t="s">
        <v>257</v>
      </c>
      <c r="BL409" s="153" t="s">
        <v>303</v>
      </c>
      <c r="BM409" s="153" t="s">
        <v>305</v>
      </c>
    </row>
    <row r="410" spans="59:65" ht="15" hidden="1">
      <c r="BG410" s="105" t="s">
        <v>335</v>
      </c>
      <c r="BH410" s="17" t="s">
        <v>371</v>
      </c>
      <c r="BI410" s="2" t="str">
        <f t="shared" si="2"/>
        <v>СКЗ121-60 В (пост. ток)0,2 кВт (до 8 А; до 48 В)*</v>
      </c>
      <c r="BJ410" s="171" t="s">
        <v>257</v>
      </c>
      <c r="BK410" s="171" t="s">
        <v>257</v>
      </c>
      <c r="BL410" s="153" t="s">
        <v>303</v>
      </c>
      <c r="BM410" s="153" t="s">
        <v>305</v>
      </c>
    </row>
    <row r="411" spans="59:65" ht="15" hidden="1">
      <c r="BG411" s="105" t="s">
        <v>335</v>
      </c>
      <c r="BH411" s="17" t="s">
        <v>372</v>
      </c>
      <c r="BI411" s="2" t="str">
        <f t="shared" si="2"/>
        <v>СКЗ121-60 В (пост. ток)0,4 кВт (до 16 А; до 48 В)*</v>
      </c>
      <c r="BJ411" s="171" t="s">
        <v>257</v>
      </c>
      <c r="BK411" s="171" t="s">
        <v>257</v>
      </c>
      <c r="BL411" s="153" t="s">
        <v>303</v>
      </c>
      <c r="BM411" s="153" t="s">
        <v>305</v>
      </c>
    </row>
    <row r="412" spans="59:65" ht="15" hidden="1">
      <c r="BG412" s="105" t="s">
        <v>335</v>
      </c>
      <c r="BH412" s="17" t="s">
        <v>373</v>
      </c>
      <c r="BI412" s="2" t="str">
        <f t="shared" si="2"/>
        <v>СКЗ121-60 В (пост. ток)0,6 кВт (до 24 А; до 48 В)*</v>
      </c>
      <c r="BJ412" s="171" t="s">
        <v>257</v>
      </c>
      <c r="BK412" s="171" t="s">
        <v>257</v>
      </c>
      <c r="BL412" s="153" t="s">
        <v>303</v>
      </c>
      <c r="BM412" s="153" t="s">
        <v>305</v>
      </c>
    </row>
    <row r="413" spans="59:65" ht="15" hidden="1">
      <c r="BG413" s="105" t="s">
        <v>335</v>
      </c>
      <c r="BH413" s="17" t="s">
        <v>374</v>
      </c>
      <c r="BI413" s="2" t="str">
        <f t="shared" si="2"/>
        <v>СКЗ121-60 В (пост. ток)0,8 кВт (до 32 А; до 48 В)*</v>
      </c>
      <c r="BJ413" s="171" t="s">
        <v>257</v>
      </c>
      <c r="BK413" s="171" t="s">
        <v>257</v>
      </c>
      <c r="BL413" s="153" t="s">
        <v>303</v>
      </c>
      <c r="BM413" s="153" t="s">
        <v>305</v>
      </c>
    </row>
    <row r="414" spans="59:65" ht="15" hidden="1">
      <c r="BG414" s="108" t="s">
        <v>336</v>
      </c>
      <c r="BH414" s="17" t="s">
        <v>367</v>
      </c>
      <c r="BI414" s="2" t="str">
        <f t="shared" si="2"/>
        <v>СКЗ221-60 В (пост. ток)0,2 кВт (до 8 А; до 24 В)*</v>
      </c>
      <c r="BJ414" s="171" t="s">
        <v>257</v>
      </c>
      <c r="BK414" s="171" t="s">
        <v>257</v>
      </c>
      <c r="BL414" s="153" t="s">
        <v>303</v>
      </c>
      <c r="BM414" s="153" t="s">
        <v>305</v>
      </c>
    </row>
    <row r="415" spans="59:65" ht="15" hidden="1">
      <c r="BG415" s="108" t="s">
        <v>336</v>
      </c>
      <c r="BH415" s="17" t="s">
        <v>371</v>
      </c>
      <c r="BI415" s="2" t="str">
        <f t="shared" si="2"/>
        <v>СКЗ221-60 В (пост. ток)0,2 кВт (до 8 А; до 48 В)*</v>
      </c>
      <c r="BJ415" s="171" t="s">
        <v>257</v>
      </c>
      <c r="BK415" s="171" t="s">
        <v>257</v>
      </c>
      <c r="BL415" s="153" t="s">
        <v>303</v>
      </c>
      <c r="BM415" s="153" t="s">
        <v>305</v>
      </c>
    </row>
    <row r="416" spans="59:65" ht="15" hidden="1">
      <c r="BG416" s="103" t="s">
        <v>337</v>
      </c>
      <c r="BH416" s="17" t="s">
        <v>367</v>
      </c>
      <c r="BI416" s="2" t="str">
        <f t="shared" si="2"/>
        <v>СКЗ321-60 В (пост. ток)0,2 кВт (до 8 А; до 24 В)*</v>
      </c>
      <c r="BJ416" s="171" t="s">
        <v>257</v>
      </c>
      <c r="BK416" s="171" t="s">
        <v>257</v>
      </c>
      <c r="BL416" s="153" t="s">
        <v>303</v>
      </c>
      <c r="BM416" s="153" t="s">
        <v>305</v>
      </c>
    </row>
    <row r="417" spans="59:65" ht="15" hidden="1">
      <c r="BG417" s="103" t="s">
        <v>337</v>
      </c>
      <c r="BH417" s="17" t="s">
        <v>371</v>
      </c>
      <c r="BI417" s="2" t="str">
        <f t="shared" si="2"/>
        <v>СКЗ321-60 В (пост. ток)0,2 кВт (до 8 А; до 48 В)*</v>
      </c>
      <c r="BJ417" s="171" t="s">
        <v>257</v>
      </c>
      <c r="BK417" s="171" t="s">
        <v>257</v>
      </c>
      <c r="BL417" s="153" t="s">
        <v>303</v>
      </c>
      <c r="BM417" s="153" t="s">
        <v>305</v>
      </c>
    </row>
    <row r="418" spans="59:65" ht="15" hidden="1">
      <c r="BG418" s="94" t="s">
        <v>259</v>
      </c>
      <c r="BH418" s="17" t="s">
        <v>367</v>
      </c>
      <c r="BI418" s="2" t="str">
        <f t="shared" si="2"/>
        <v>КМО148 В (пост. ток)0,2 кВт (до 8 А; до 24 В)*</v>
      </c>
      <c r="BJ418" s="170" t="s">
        <v>269</v>
      </c>
      <c r="BK418" s="170" t="s">
        <v>269</v>
      </c>
      <c r="BL418" s="153" t="s">
        <v>303</v>
      </c>
      <c r="BM418" s="153" t="s">
        <v>305</v>
      </c>
    </row>
    <row r="419" spans="59:65" ht="15" hidden="1">
      <c r="BG419" s="94" t="s">
        <v>259</v>
      </c>
      <c r="BH419" s="17" t="s">
        <v>368</v>
      </c>
      <c r="BI419" s="2" t="str">
        <f t="shared" si="2"/>
        <v>КМО148 В (пост. ток)0,4 кВт (до 16 А; до 24 В)*</v>
      </c>
      <c r="BJ419" s="170" t="s">
        <v>269</v>
      </c>
      <c r="BK419" s="170" t="s">
        <v>269</v>
      </c>
      <c r="BL419" s="153" t="s">
        <v>303</v>
      </c>
      <c r="BM419" s="153" t="s">
        <v>305</v>
      </c>
    </row>
    <row r="420" spans="59:65" ht="15" hidden="1">
      <c r="BG420" s="94" t="s">
        <v>259</v>
      </c>
      <c r="BH420" s="17" t="s">
        <v>369</v>
      </c>
      <c r="BI420" s="2" t="str">
        <f t="shared" si="2"/>
        <v>КМО148 В (пост. ток)0,6 кВт (до 24 А; до 24 В)*</v>
      </c>
      <c r="BJ420" s="170" t="s">
        <v>269</v>
      </c>
      <c r="BK420" s="170" t="s">
        <v>269</v>
      </c>
      <c r="BL420" s="153" t="s">
        <v>303</v>
      </c>
      <c r="BM420" s="153" t="s">
        <v>305</v>
      </c>
    </row>
    <row r="421" spans="59:65" ht="15" hidden="1">
      <c r="BG421" s="94" t="s">
        <v>259</v>
      </c>
      <c r="BH421" s="17" t="s">
        <v>370</v>
      </c>
      <c r="BI421" s="2" t="str">
        <f t="shared" si="2"/>
        <v>КМО148 В (пост. ток)0,8 кВт (до 32 А; до 24 В)*</v>
      </c>
      <c r="BJ421" s="170" t="s">
        <v>269</v>
      </c>
      <c r="BK421" s="170" t="s">
        <v>269</v>
      </c>
      <c r="BL421" s="153" t="s">
        <v>303</v>
      </c>
      <c r="BM421" s="153" t="s">
        <v>305</v>
      </c>
    </row>
    <row r="422" spans="59:65" ht="15" hidden="1">
      <c r="BG422" s="106" t="s">
        <v>260</v>
      </c>
      <c r="BH422" s="17" t="s">
        <v>367</v>
      </c>
      <c r="BI422" s="2" t="str">
        <f t="shared" si="2"/>
        <v>КМО248 В (пост. ток)0,2 кВт (до 8 А; до 24 В)*</v>
      </c>
      <c r="BJ422" s="170" t="s">
        <v>269</v>
      </c>
      <c r="BK422" s="170" t="s">
        <v>269</v>
      </c>
      <c r="BL422" s="153" t="s">
        <v>303</v>
      </c>
      <c r="BM422" s="153" t="s">
        <v>305</v>
      </c>
    </row>
    <row r="423" spans="59:65" ht="15" hidden="1">
      <c r="BG423" s="107" t="s">
        <v>261</v>
      </c>
      <c r="BH423" s="17" t="s">
        <v>367</v>
      </c>
      <c r="BI423" s="2" t="str">
        <f t="shared" si="2"/>
        <v>КМО348 В (пост. ток)0,2 кВт (до 8 А; до 24 В)*</v>
      </c>
      <c r="BJ423" s="170" t="s">
        <v>269</v>
      </c>
      <c r="BK423" s="170" t="s">
        <v>269</v>
      </c>
      <c r="BL423" s="153" t="s">
        <v>303</v>
      </c>
      <c r="BM423" s="153" t="s">
        <v>305</v>
      </c>
    </row>
    <row r="424" spans="59:65" ht="15" hidden="1">
      <c r="BG424" s="105" t="s">
        <v>262</v>
      </c>
      <c r="BH424" s="17" t="s">
        <v>367</v>
      </c>
      <c r="BI424" s="2" t="str">
        <f t="shared" si="2"/>
        <v>СКЗ148 В (пост. ток)0,2 кВт (до 8 А; до 24 В)*</v>
      </c>
      <c r="BJ424" s="171" t="s">
        <v>257</v>
      </c>
      <c r="BK424" s="171" t="s">
        <v>257</v>
      </c>
      <c r="BL424" s="153" t="s">
        <v>303</v>
      </c>
      <c r="BM424" s="153" t="s">
        <v>305</v>
      </c>
    </row>
    <row r="425" spans="59:65" ht="15" hidden="1">
      <c r="BG425" s="105" t="s">
        <v>262</v>
      </c>
      <c r="BH425" s="17" t="s">
        <v>368</v>
      </c>
      <c r="BI425" s="2" t="str">
        <f t="shared" si="2"/>
        <v>СКЗ148 В (пост. ток)0,4 кВт (до 16 А; до 24 В)*</v>
      </c>
      <c r="BJ425" s="171" t="s">
        <v>257</v>
      </c>
      <c r="BK425" s="171" t="s">
        <v>257</v>
      </c>
      <c r="BL425" s="153" t="s">
        <v>303</v>
      </c>
      <c r="BM425" s="153" t="s">
        <v>305</v>
      </c>
    </row>
    <row r="426" spans="59:65" ht="15" hidden="1">
      <c r="BG426" s="105" t="s">
        <v>262</v>
      </c>
      <c r="BH426" s="17" t="s">
        <v>369</v>
      </c>
      <c r="BI426" s="2" t="str">
        <f t="shared" si="2"/>
        <v>СКЗ148 В (пост. ток)0,6 кВт (до 24 А; до 24 В)*</v>
      </c>
      <c r="BJ426" s="171" t="s">
        <v>257</v>
      </c>
      <c r="BK426" s="171" t="s">
        <v>257</v>
      </c>
      <c r="BL426" s="153" t="s">
        <v>303</v>
      </c>
      <c r="BM426" s="153" t="s">
        <v>305</v>
      </c>
    </row>
    <row r="427" spans="59:65" ht="15" hidden="1">
      <c r="BG427" s="105" t="s">
        <v>262</v>
      </c>
      <c r="BH427" s="17" t="s">
        <v>370</v>
      </c>
      <c r="BI427" s="2" t="str">
        <f t="shared" si="2"/>
        <v>СКЗ148 В (пост. ток)0,8 кВт (до 32 А; до 24 В)*</v>
      </c>
      <c r="BJ427" s="171" t="s">
        <v>257</v>
      </c>
      <c r="BK427" s="171" t="s">
        <v>257</v>
      </c>
      <c r="BL427" s="153" t="s">
        <v>303</v>
      </c>
      <c r="BM427" s="153" t="s">
        <v>305</v>
      </c>
    </row>
    <row r="428" spans="59:65" ht="15" hidden="1">
      <c r="BG428" s="108" t="s">
        <v>263</v>
      </c>
      <c r="BH428" s="17" t="s">
        <v>367</v>
      </c>
      <c r="BI428" s="2" t="str">
        <f t="shared" si="2"/>
        <v>СКЗ248 В (пост. ток)0,2 кВт (до 8 А; до 24 В)*</v>
      </c>
      <c r="BJ428" s="171" t="s">
        <v>257</v>
      </c>
      <c r="BK428" s="171" t="s">
        <v>257</v>
      </c>
      <c r="BL428" s="153" t="s">
        <v>303</v>
      </c>
      <c r="BM428" s="153" t="s">
        <v>305</v>
      </c>
    </row>
    <row r="429" spans="59:65" ht="15" hidden="1">
      <c r="BG429" s="103" t="s">
        <v>264</v>
      </c>
      <c r="BH429" s="17" t="s">
        <v>367</v>
      </c>
      <c r="BI429" s="2" t="str">
        <f t="shared" si="2"/>
        <v>СКЗ348 В (пост. ток)0,2 кВт (до 8 А; до 24 В)*</v>
      </c>
      <c r="BJ429" s="171" t="s">
        <v>257</v>
      </c>
      <c r="BK429" s="171" t="s">
        <v>257</v>
      </c>
      <c r="BL429" s="153" t="s">
        <v>303</v>
      </c>
      <c r="BM429" s="153" t="s">
        <v>305</v>
      </c>
    </row>
  </sheetData>
  <sheetProtection password="FDED" sheet="1" formatCells="0" selectLockedCells="1"/>
  <mergeCells count="341">
    <mergeCell ref="Z100:AG100"/>
    <mergeCell ref="Z105:AG105"/>
    <mergeCell ref="Z106:AG106"/>
    <mergeCell ref="AD76:AK76"/>
    <mergeCell ref="AD77:AK77"/>
    <mergeCell ref="AD78:AK78"/>
    <mergeCell ref="AD80:AK80"/>
    <mergeCell ref="AD75:AK75"/>
    <mergeCell ref="H158:V158"/>
    <mergeCell ref="Z110:AG110"/>
    <mergeCell ref="Z111:AG111"/>
    <mergeCell ref="G131:W135"/>
    <mergeCell ref="G88:H88"/>
    <mergeCell ref="L91:P91"/>
    <mergeCell ref="G102:H102"/>
    <mergeCell ref="G86:H86"/>
    <mergeCell ref="Z99:AG99"/>
    <mergeCell ref="H149:V149"/>
    <mergeCell ref="H148:V148"/>
    <mergeCell ref="H151:V151"/>
    <mergeCell ref="H156:V156"/>
    <mergeCell ref="H155:V155"/>
    <mergeCell ref="W184:W185"/>
    <mergeCell ref="A170:A186"/>
    <mergeCell ref="J185:J186"/>
    <mergeCell ref="C182:D187"/>
    <mergeCell ref="E182:F187"/>
    <mergeCell ref="G185:G186"/>
    <mergeCell ref="W186:W187"/>
    <mergeCell ref="I185:I186"/>
    <mergeCell ref="M184:V187"/>
    <mergeCell ref="C170:D174"/>
    <mergeCell ref="H185:H186"/>
    <mergeCell ref="K185:K186"/>
    <mergeCell ref="H161:V161"/>
    <mergeCell ref="H165:V165"/>
    <mergeCell ref="L185:L186"/>
    <mergeCell ref="H166:V166"/>
    <mergeCell ref="H167:V169"/>
    <mergeCell ref="H162:V162"/>
    <mergeCell ref="H163:V164"/>
    <mergeCell ref="H160:V160"/>
    <mergeCell ref="I88:K88"/>
    <mergeCell ref="I75:P75"/>
    <mergeCell ref="Q84:W84"/>
    <mergeCell ref="I86:M86"/>
    <mergeCell ref="Q102:W102"/>
    <mergeCell ref="G84:H84"/>
    <mergeCell ref="H145:V146"/>
    <mergeCell ref="H157:V157"/>
    <mergeCell ref="H150:V150"/>
    <mergeCell ref="G90:H90"/>
    <mergeCell ref="I89:K89"/>
    <mergeCell ref="I84:M84"/>
    <mergeCell ref="A53:A67"/>
    <mergeCell ref="A110:A127"/>
    <mergeCell ref="Q64:S65"/>
    <mergeCell ref="G126:G127"/>
    <mergeCell ref="G74:H74"/>
    <mergeCell ref="G81:P81"/>
    <mergeCell ref="G76:H76"/>
    <mergeCell ref="G79:H79"/>
    <mergeCell ref="G75:H75"/>
    <mergeCell ref="I77:P77"/>
    <mergeCell ref="I78:P78"/>
    <mergeCell ref="G78:H78"/>
    <mergeCell ref="G77:H77"/>
    <mergeCell ref="I76:P76"/>
    <mergeCell ref="I87:M87"/>
    <mergeCell ref="N87:P87"/>
    <mergeCell ref="N84:P84"/>
    <mergeCell ref="N86:P86"/>
    <mergeCell ref="I82:P82"/>
    <mergeCell ref="N83:P83"/>
    <mergeCell ref="I83:M83"/>
    <mergeCell ref="N85:P85"/>
    <mergeCell ref="G83:H83"/>
    <mergeCell ref="I98:P98"/>
    <mergeCell ref="I91:K91"/>
    <mergeCell ref="G97:H97"/>
    <mergeCell ref="G85:H85"/>
    <mergeCell ref="G82:H82"/>
    <mergeCell ref="G87:H87"/>
    <mergeCell ref="L88:P88"/>
    <mergeCell ref="I85:M85"/>
    <mergeCell ref="G92:W96"/>
    <mergeCell ref="C123:D128"/>
    <mergeCell ref="I90:K90"/>
    <mergeCell ref="Q87:W87"/>
    <mergeCell ref="Q100:W100"/>
    <mergeCell ref="Q106:W106"/>
    <mergeCell ref="Q112:W112"/>
    <mergeCell ref="Q110:W110"/>
    <mergeCell ref="I101:P101"/>
    <mergeCell ref="Q91:W91"/>
    <mergeCell ref="Q99:W99"/>
    <mergeCell ref="C115:D122"/>
    <mergeCell ref="E115:F122"/>
    <mergeCell ref="G113:H113"/>
    <mergeCell ref="G122:H122"/>
    <mergeCell ref="E110:F114"/>
    <mergeCell ref="G114:H114"/>
    <mergeCell ref="G115:H115"/>
    <mergeCell ref="C110:D114"/>
    <mergeCell ref="G111:H111"/>
    <mergeCell ref="G116:H116"/>
    <mergeCell ref="C175:D181"/>
    <mergeCell ref="E170:F174"/>
    <mergeCell ref="E175:F181"/>
    <mergeCell ref="A44:A52"/>
    <mergeCell ref="D46:E47"/>
    <mergeCell ref="B46:C47"/>
    <mergeCell ref="E64:F68"/>
    <mergeCell ref="E57:F63"/>
    <mergeCell ref="E53:F56"/>
    <mergeCell ref="C53:D56"/>
    <mergeCell ref="C57:D63"/>
    <mergeCell ref="C64:D68"/>
    <mergeCell ref="D49:E52"/>
    <mergeCell ref="D44:E45"/>
    <mergeCell ref="B44:C45"/>
    <mergeCell ref="B49:C52"/>
    <mergeCell ref="D48:E48"/>
    <mergeCell ref="B48:C48"/>
    <mergeCell ref="F44:F45"/>
    <mergeCell ref="G69:H69"/>
    <mergeCell ref="F46:F47"/>
    <mergeCell ref="G50:H51"/>
    <mergeCell ref="F49:F52"/>
    <mergeCell ref="G45:H46"/>
    <mergeCell ref="G64:H64"/>
    <mergeCell ref="G47:H49"/>
    <mergeCell ref="G54:H54"/>
    <mergeCell ref="G55:H55"/>
    <mergeCell ref="AE54:AK54"/>
    <mergeCell ref="I69:P69"/>
    <mergeCell ref="Q69:W69"/>
    <mergeCell ref="Q70:W70"/>
    <mergeCell ref="I66:J66"/>
    <mergeCell ref="I67:J67"/>
    <mergeCell ref="I55:P55"/>
    <mergeCell ref="T64:U65"/>
    <mergeCell ref="Q55:W55"/>
    <mergeCell ref="Q56:W56"/>
    <mergeCell ref="I74:P74"/>
    <mergeCell ref="I72:P72"/>
    <mergeCell ref="Q72:W72"/>
    <mergeCell ref="Q75:W75"/>
    <mergeCell ref="Q38:W38"/>
    <mergeCell ref="I56:P56"/>
    <mergeCell ref="G57:W57"/>
    <mergeCell ref="G65:H65"/>
    <mergeCell ref="M58:W59"/>
    <mergeCell ref="G43:H44"/>
    <mergeCell ref="G41:W41"/>
    <mergeCell ref="Q40:W40"/>
    <mergeCell ref="Q42:W42"/>
    <mergeCell ref="Q76:W76"/>
    <mergeCell ref="G70:H70"/>
    <mergeCell ref="I45:P46"/>
    <mergeCell ref="I70:P70"/>
    <mergeCell ref="I47:P49"/>
    <mergeCell ref="G63:H63"/>
    <mergeCell ref="I65:J65"/>
    <mergeCell ref="G71:H71"/>
    <mergeCell ref="T63:U63"/>
    <mergeCell ref="I68:J68"/>
    <mergeCell ref="V64:W65"/>
    <mergeCell ref="I73:P73"/>
    <mergeCell ref="G66:H66"/>
    <mergeCell ref="Q66:W68"/>
    <mergeCell ref="M66:P68"/>
    <mergeCell ref="I64:J64"/>
    <mergeCell ref="G72:H72"/>
    <mergeCell ref="G37:H37"/>
    <mergeCell ref="G73:H73"/>
    <mergeCell ref="G36:W36"/>
    <mergeCell ref="G38:H38"/>
    <mergeCell ref="Q74:W74"/>
    <mergeCell ref="Q73:W73"/>
    <mergeCell ref="Q71:W71"/>
    <mergeCell ref="I71:P71"/>
    <mergeCell ref="M60:W62"/>
    <mergeCell ref="Q63:S63"/>
    <mergeCell ref="Q39:W39"/>
    <mergeCell ref="AA54:AD54"/>
    <mergeCell ref="N52:P52"/>
    <mergeCell ref="G35:W35"/>
    <mergeCell ref="I42:P42"/>
    <mergeCell ref="G56:H56"/>
    <mergeCell ref="Q52:W52"/>
    <mergeCell ref="I50:P51"/>
    <mergeCell ref="I52:M52"/>
    <mergeCell ref="I39:P39"/>
    <mergeCell ref="Q45:W46"/>
    <mergeCell ref="Q43:W44"/>
    <mergeCell ref="G40:H40"/>
    <mergeCell ref="V63:W63"/>
    <mergeCell ref="I53:P53"/>
    <mergeCell ref="G53:H53"/>
    <mergeCell ref="G42:H42"/>
    <mergeCell ref="Q50:W51"/>
    <mergeCell ref="I63:J63"/>
    <mergeCell ref="I43:P44"/>
    <mergeCell ref="Q7:W7"/>
    <mergeCell ref="G34:W34"/>
    <mergeCell ref="I37:P37"/>
    <mergeCell ref="Q37:W37"/>
    <mergeCell ref="I38:P38"/>
    <mergeCell ref="I40:P40"/>
    <mergeCell ref="G8:H8"/>
    <mergeCell ref="G39:H39"/>
    <mergeCell ref="Q8:W8"/>
    <mergeCell ref="I8:P8"/>
    <mergeCell ref="G1:P1"/>
    <mergeCell ref="G5:M5"/>
    <mergeCell ref="G2:W2"/>
    <mergeCell ref="G4:W4"/>
    <mergeCell ref="G6:P6"/>
    <mergeCell ref="Q1:W1"/>
    <mergeCell ref="G3:W3"/>
    <mergeCell ref="P5:W5"/>
    <mergeCell ref="Q6:W6"/>
    <mergeCell ref="G67:H67"/>
    <mergeCell ref="G68:H68"/>
    <mergeCell ref="M63:P65"/>
    <mergeCell ref="I79:P79"/>
    <mergeCell ref="Q53:W53"/>
    <mergeCell ref="Q47:W49"/>
    <mergeCell ref="Q77:W77"/>
    <mergeCell ref="Q54:W54"/>
    <mergeCell ref="I54:P54"/>
    <mergeCell ref="G52:H52"/>
    <mergeCell ref="Q116:W116"/>
    <mergeCell ref="Q101:W101"/>
    <mergeCell ref="L90:P90"/>
    <mergeCell ref="G105:H105"/>
    <mergeCell ref="L89:P89"/>
    <mergeCell ref="G110:H110"/>
    <mergeCell ref="Q90:W90"/>
    <mergeCell ref="G101:H101"/>
    <mergeCell ref="G103:H103"/>
    <mergeCell ref="I103:P103"/>
    <mergeCell ref="Q78:W78"/>
    <mergeCell ref="Q80:W80"/>
    <mergeCell ref="Q89:W89"/>
    <mergeCell ref="Q82:W82"/>
    <mergeCell ref="Q98:W98"/>
    <mergeCell ref="Q115:W115"/>
    <mergeCell ref="Q81:W81"/>
    <mergeCell ref="Q85:W85"/>
    <mergeCell ref="Q86:W86"/>
    <mergeCell ref="Q83:W83"/>
    <mergeCell ref="I114:P114"/>
    <mergeCell ref="Q103:W103"/>
    <mergeCell ref="Q88:W88"/>
    <mergeCell ref="I100:P100"/>
    <mergeCell ref="Q113:W113"/>
    <mergeCell ref="Q79:W79"/>
    <mergeCell ref="G80:P80"/>
    <mergeCell ref="G89:H89"/>
    <mergeCell ref="G91:H91"/>
    <mergeCell ref="G98:H98"/>
    <mergeCell ref="I119:P119"/>
    <mergeCell ref="G112:H112"/>
    <mergeCell ref="I106:P106"/>
    <mergeCell ref="I108:P108"/>
    <mergeCell ref="I118:P118"/>
    <mergeCell ref="I116:P116"/>
    <mergeCell ref="I110:P110"/>
    <mergeCell ref="G106:H106"/>
    <mergeCell ref="G108:H108"/>
    <mergeCell ref="I113:P113"/>
    <mergeCell ref="Q123:W123"/>
    <mergeCell ref="Q122:W122"/>
    <mergeCell ref="Q120:W120"/>
    <mergeCell ref="I123:P123"/>
    <mergeCell ref="G123:H123"/>
    <mergeCell ref="Q121:W121"/>
    <mergeCell ref="E123:F128"/>
    <mergeCell ref="G118:H118"/>
    <mergeCell ref="G117:H117"/>
    <mergeCell ref="G119:H119"/>
    <mergeCell ref="J126:J127"/>
    <mergeCell ref="I115:P115"/>
    <mergeCell ref="I117:P117"/>
    <mergeCell ref="G120:H120"/>
    <mergeCell ref="I120:P120"/>
    <mergeCell ref="I121:P121"/>
    <mergeCell ref="Q97:W97"/>
    <mergeCell ref="I97:P97"/>
    <mergeCell ref="G100:H100"/>
    <mergeCell ref="I105:P105"/>
    <mergeCell ref="G99:H99"/>
    <mergeCell ref="I102:P102"/>
    <mergeCell ref="I99:P99"/>
    <mergeCell ref="G104:H104"/>
    <mergeCell ref="Q104:W104"/>
    <mergeCell ref="I104:P104"/>
    <mergeCell ref="Q107:W107"/>
    <mergeCell ref="Q109:W109"/>
    <mergeCell ref="G124:W124"/>
    <mergeCell ref="Q105:W105"/>
    <mergeCell ref="Q111:W111"/>
    <mergeCell ref="I112:P112"/>
    <mergeCell ref="Q108:W108"/>
    <mergeCell ref="Q114:W114"/>
    <mergeCell ref="I109:P109"/>
    <mergeCell ref="Q118:W118"/>
    <mergeCell ref="I129:P130"/>
    <mergeCell ref="Q129:W130"/>
    <mergeCell ref="W125:W126"/>
    <mergeCell ref="G107:H107"/>
    <mergeCell ref="Q117:W117"/>
    <mergeCell ref="G109:H109"/>
    <mergeCell ref="I111:P111"/>
    <mergeCell ref="I107:P107"/>
    <mergeCell ref="I126:I127"/>
    <mergeCell ref="K126:K127"/>
    <mergeCell ref="Q119:W119"/>
    <mergeCell ref="H126:H127"/>
    <mergeCell ref="G121:H121"/>
    <mergeCell ref="H144:V144"/>
    <mergeCell ref="G136:W139"/>
    <mergeCell ref="W127:W128"/>
    <mergeCell ref="L126:L127"/>
    <mergeCell ref="G140:W142"/>
    <mergeCell ref="I122:P122"/>
    <mergeCell ref="M125:V128"/>
    <mergeCell ref="H159:V159"/>
    <mergeCell ref="H152:V152"/>
    <mergeCell ref="H153:V154"/>
    <mergeCell ref="Z119:AG119"/>
    <mergeCell ref="Z120:AG120"/>
    <mergeCell ref="Z122:AG122"/>
    <mergeCell ref="Z123:AG123"/>
    <mergeCell ref="G143:H143"/>
    <mergeCell ref="I143:W143"/>
    <mergeCell ref="G129:H130"/>
  </mergeCells>
  <conditionalFormatting sqref="G70:G73 G78:G79 I78 I79 Q78:Q79 Q70:Q73">
    <cfRule type="expression" priority="62" dxfId="39" stopIfTrue="1">
      <formula>$AD$38=FALSE</formula>
    </cfRule>
  </conditionalFormatting>
  <conditionalFormatting sqref="I70:I73">
    <cfRule type="expression" priority="61" dxfId="39" stopIfTrue="1">
      <formula>$AD$38=FALSE</formula>
    </cfRule>
  </conditionalFormatting>
  <conditionalFormatting sqref="G136">
    <cfRule type="expression" priority="67" dxfId="40" stopIfTrue="1">
      <formula>$Y$129</formula>
    </cfRule>
  </conditionalFormatting>
  <conditionalFormatting sqref="Q39:W39">
    <cfRule type="expression" priority="40" dxfId="41" stopIfTrue="1">
      <formula>ISNA(MATCH(Q39,Выбор,0))</formula>
    </cfRule>
  </conditionalFormatting>
  <conditionalFormatting sqref="Q40:W40">
    <cfRule type="expression" priority="87" dxfId="41" stopIfTrue="1">
      <formula>ISNA(MATCH(Q40,Выбор2,0))</formula>
    </cfRule>
  </conditionalFormatting>
  <conditionalFormatting sqref="AD5:AK5">
    <cfRule type="expression" priority="39" dxfId="41" stopIfTrue="1">
      <formula>ISNA(MATCH(Q40,Выбор2,0))</formula>
    </cfRule>
    <cfRule type="expression" priority="90" dxfId="41" stopIfTrue="1">
      <formula>ISNA(MATCH(Q39,Выбор,0))</formula>
    </cfRule>
  </conditionalFormatting>
  <conditionalFormatting sqref="Q38:W38">
    <cfRule type="expression" priority="93" dxfId="41" stopIfTrue="1">
      <formula>OR($Q$8="",AND($Q$8="СКЗ",$Q$39&gt;3,$Q$38="24В (пост. ток)"))</formula>
    </cfRule>
  </conditionalFormatting>
  <conditionalFormatting sqref="N5">
    <cfRule type="expression" priority="35" dxfId="41" stopIfTrue="1">
      <formula>ISNA(MATCH(Q40,Выбор2,0))</formula>
    </cfRule>
    <cfRule type="expression" priority="36" dxfId="41" stopIfTrue="1">
      <formula>ISNA(MATCH(Q39,Выбор,0))</formula>
    </cfRule>
  </conditionalFormatting>
  <conditionalFormatting sqref="P5:W5">
    <cfRule type="expression" priority="33" dxfId="41" stopIfTrue="1">
      <formula>ISNA(MATCH(Q40,Выбор2,0))</formula>
    </cfRule>
    <cfRule type="expression" priority="34" dxfId="41" stopIfTrue="1">
      <formula>ISNA(MATCH(Q39,Выбор,0))</formula>
    </cfRule>
  </conditionalFormatting>
  <conditionalFormatting sqref="O5">
    <cfRule type="expression" priority="31" dxfId="41" stopIfTrue="1">
      <formula>ISNA(MATCH(Q40,Выбор2,0))</formula>
    </cfRule>
    <cfRule type="expression" priority="32" dxfId="41" stopIfTrue="1">
      <formula>" =ЕНД(ПОИСКПОЗ(R[34]C[2];Выбор;0))"</formula>
    </cfRule>
  </conditionalFormatting>
  <conditionalFormatting sqref="G36:W36">
    <cfRule type="expression" priority="30" dxfId="41" stopIfTrue="1">
      <formula>ISNA(MATCH(Q39,Выбор,0))</formula>
    </cfRule>
  </conditionalFormatting>
  <conditionalFormatting sqref="G41:W41">
    <cfRule type="expression" priority="29" dxfId="41" stopIfTrue="1">
      <formula>ISNA(MATCH(Q40,Выбор2,0))</formula>
    </cfRule>
  </conditionalFormatting>
  <conditionalFormatting sqref="F113">
    <cfRule type="expression" priority="28" dxfId="18" stopIfTrue="1">
      <formula>AND($Q$6="",$Q$97="Кол-во на партию")</formula>
    </cfRule>
  </conditionalFormatting>
  <conditionalFormatting sqref="Q79:W79">
    <cfRule type="expression" priority="27" dxfId="18" stopIfTrue="1">
      <formula>AND($AD$38=TRUE,$Q$79&lt;0)</formula>
    </cfRule>
  </conditionalFormatting>
  <conditionalFormatting sqref="CI7:CJ7 CJ6 CH1 CI2:CJ4">
    <cfRule type="cellIs" priority="26" dxfId="18" operator="equal" stopIfTrue="1">
      <formula>1</formula>
    </cfRule>
  </conditionalFormatting>
  <conditionalFormatting sqref="CO2">
    <cfRule type="cellIs" priority="25" dxfId="18" operator="equal" stopIfTrue="1">
      <formula>1</formula>
    </cfRule>
  </conditionalFormatting>
  <conditionalFormatting sqref="CI5">
    <cfRule type="cellIs" priority="24" dxfId="18" operator="equal" stopIfTrue="1">
      <formula>1</formula>
    </cfRule>
  </conditionalFormatting>
  <conditionalFormatting sqref="Q52">
    <cfRule type="expression" priority="23" dxfId="41" stopIfTrue="1">
      <formula>Y80=1</formula>
    </cfRule>
  </conditionalFormatting>
  <conditionalFormatting sqref="I107:P107">
    <cfRule type="expression" priority="22" dxfId="42" stopIfTrue="1">
      <formula>OR(AND($Q$52="Меркурий 203.2Т RB",$Y$80=0,$Q$38="230 В (перем. ток)"),AND($Q$52="Меркурий 203.2Т RB",$Y$80=""))</formula>
    </cfRule>
  </conditionalFormatting>
  <conditionalFormatting sqref="I108:P108">
    <cfRule type="expression" priority="14" dxfId="41" stopIfTrue="1">
      <formula>$Q$38="21-60 В (пост. ток)"</formula>
    </cfRule>
    <cfRule type="expression" priority="19" dxfId="42" stopIfTrue="1">
      <formula>OR(AND($Q$52="Меркурий 201",$Y$80=0),AND($Q$52="Меркурий 201",$Y$80=""),$Y$80=1)</formula>
    </cfRule>
  </conditionalFormatting>
  <conditionalFormatting sqref="AD80">
    <cfRule type="expression" priority="17" dxfId="39" stopIfTrue="1">
      <formula>$AD$38=FALSE</formula>
    </cfRule>
  </conditionalFormatting>
  <conditionalFormatting sqref="AD77">
    <cfRule type="expression" priority="16" dxfId="39" stopIfTrue="1">
      <formula>$AD$38=FALSE</formula>
    </cfRule>
  </conditionalFormatting>
  <conditionalFormatting sqref="AD78">
    <cfRule type="expression" priority="15" dxfId="39" stopIfTrue="1">
      <formula>$AD$38=FALSE</formula>
    </cfRule>
  </conditionalFormatting>
  <conditionalFormatting sqref="I43:P47">
    <cfRule type="expression" priority="12" dxfId="41" stopIfTrue="1">
      <formula>$Q$38="21-60 В (пост. ток)"</formula>
    </cfRule>
  </conditionalFormatting>
  <conditionalFormatting sqref="I52:P52">
    <cfRule type="expression" priority="11" dxfId="41" stopIfTrue="1">
      <formula>$Q$38="21-60 В (пост. ток)"</formula>
    </cfRule>
  </conditionalFormatting>
  <conditionalFormatting sqref="I103:P104">
    <cfRule type="expression" priority="10" dxfId="41" stopIfTrue="1">
      <formula>$Q$38="21-60 В (пост. ток)"</formula>
    </cfRule>
  </conditionalFormatting>
  <conditionalFormatting sqref="Q52:W52">
    <cfRule type="expression" priority="9" dxfId="41" stopIfTrue="1">
      <formula>$Q$38="21-60 В (пост. ток)"</formula>
    </cfRule>
  </conditionalFormatting>
  <conditionalFormatting sqref="I72:P72">
    <cfRule type="expression" priority="7" dxfId="41" stopIfTrue="1">
      <formula>$Q$38="21-60 В (пост. ток)"</formula>
    </cfRule>
  </conditionalFormatting>
  <conditionalFormatting sqref="I105:P106">
    <cfRule type="expression" priority="6" dxfId="41" stopIfTrue="1">
      <formula>$Q$8="СКЗ"</formula>
    </cfRule>
  </conditionalFormatting>
  <conditionalFormatting sqref="I98:P98">
    <cfRule type="expression" priority="5" dxfId="41" stopIfTrue="1">
      <formula>I98=0</formula>
    </cfRule>
  </conditionalFormatting>
  <conditionalFormatting sqref="Z119:AG119">
    <cfRule type="expression" priority="4" dxfId="41" stopIfTrue="1">
      <formula>$Q$8="СКЗ"</formula>
    </cfRule>
  </conditionalFormatting>
  <conditionalFormatting sqref="Z120:AG120">
    <cfRule type="expression" priority="3" dxfId="41" stopIfTrue="1">
      <formula>$Q$8="СКЗ"</formula>
    </cfRule>
  </conditionalFormatting>
  <conditionalFormatting sqref="Z122:AG122">
    <cfRule type="expression" priority="2" dxfId="41" stopIfTrue="1">
      <formula>$Q$8="СКЗ"</formula>
    </cfRule>
  </conditionalFormatting>
  <conditionalFormatting sqref="Z123:AG123">
    <cfRule type="expression" priority="1" dxfId="41" stopIfTrue="1">
      <formula>$Q$8="СКЗ"</formula>
    </cfRule>
  </conditionalFormatting>
  <dataValidations count="28">
    <dataValidation allowBlank="1" errorTitle="Неверное значение" error="Введите количество блоков измерений&#10; от 1 до 32" sqref="Q79:W79"/>
    <dataValidation type="whole" allowBlank="1" showInputMessage="1" showErrorMessage="1" prompt="Введите количество НГК-КИП-СМ" errorTitle="Неверное значение" error="Количество НГК-КИП-СМ не должно превышать количество плат измерений НГК-БИ" sqref="Q78:W78">
      <formula1>0</formula1>
      <formula2>$Q$70</formula2>
    </dataValidation>
    <dataValidation type="list" allowBlank="1" showInputMessage="1" showErrorMessage="1" errorTitle="Неверное значение" error="Введите количество лучей&#10; от 1 до 5" sqref="Q71:W71">
      <formula1>$BZ$356:$BZ$360</formula1>
    </dataValidation>
    <dataValidation type="list" allowBlank="1" showInputMessage="1" showErrorMessage="1" prompt="Выберите:&#10;Тип счётчика электроэнергии&#10;(для НГК-ИПКЗ без поддержки ИКП)" errorTitle="Неверное значение" sqref="Q52:W52">
      <formula1>"Меркурий 203.2Т RB,Меркурий 201,–"</formula1>
    </dataValidation>
    <dataValidation type="whole" allowBlank="1" showInputMessage="1" showErrorMessage="1" prompt="Введите:&#10;Количество единиц оборудования" errorTitle="Превышено значение" error="Вы ввели недопустимое количество единиц оборудования" sqref="Q6:W6">
      <formula1>1</formula1>
      <formula2>99999</formula2>
    </dataValidation>
    <dataValidation allowBlank="1" showInputMessage="1" showErrorMessage="1" prompt="Введите название Проектной организации" sqref="Q66:W68"/>
    <dataValidation allowBlank="1" showInputMessage="1" showErrorMessage="1" prompt="Введите Объект установки оборудования" sqref="M63:P65 M60:W62"/>
    <dataValidation type="whole" allowBlank="1" showInputMessage="1" showErrorMessage="1" prompt="Введите количество НГК-КИП-С" errorTitle="Превышено значение" error="Вы ввели недопустимое количество НГК-КИП-С" sqref="Q77:W77">
      <formula1>0</formula1>
      <formula2>99999</formula2>
    </dataValidation>
    <dataValidation type="list" allowBlank="1" showInputMessage="1" showErrorMessage="1" prompt="Выберите:&#10;Интерфейс связи НГК-ИПКЗ-Евро с системой телемеханики" sqref="Q56:W56">
      <formula1>$BB$2:$BB$4</formula1>
    </dataValidation>
    <dataValidation type="list" allowBlank="1" showInputMessage="1" showErrorMessage="1" prompt="Выберите:&#10;Интерфейс связи НГК-СКМ с системой телемеханики" sqref="Q73:W73">
      <formula1>$BB$2:$BB$4</formula1>
    </dataValidation>
    <dataValidation allowBlank="1" showInputMessage="1" showErrorMessage="1" prompt="Введите номер опросного листа" sqref="M58:W59"/>
    <dataValidation type="list" showInputMessage="1" showErrorMessage="1" prompt="Выберите:&#10;СКЗ-станция катодной защиты;&#10;КМО-две СКЗ и модуль БАВР в одном шкафу" errorTitle="Неверное значение" error="Выберите значение из выпадающего списка" sqref="Q8:W8">
      <formula1>Наименование</formula1>
    </dataValidation>
    <dataValidation type="list" allowBlank="1" showInputMessage="1" showErrorMessage="1" prompt="Выберите количество независимых каналов (НГК-ИПКЗ-Евро) работающих каждый на свою нагрузку." errorTitle="Превышено значение" error="Вы ввели недопустимое количество каналов НГК-ИПКЗ-Евро для выбранного напряжения питания" sqref="Q39:W39">
      <formula1>Выбор</formula1>
    </dataValidation>
    <dataValidation type="list" allowBlank="1" showInputMessage="1" showErrorMessage="1" prompt="Выберите значение выходной мощности&#10;НГК-ИПКЗ-Евро (канала)" errorTitle="Неверное значение" error="Выберите значение из выпадающего списка" sqref="Q40:W40">
      <formula1>Выбор2</formula1>
    </dataValidation>
    <dataValidation type="list" allowBlank="1" showInputMessage="1" showErrorMessage="1" prompt="Выберите напряжение питания&#10;НГК-ИПКЗ-Евро" errorTitle="Неверное значение" error="Выберите значение из выпадающего списка" sqref="Q38:W38">
      <formula1>$BN$1:$BN$2</formula1>
    </dataValidation>
    <dataValidation type="list" allowBlank="1" showInputMessage="1" showErrorMessage="1" prompt="Выберите тип БСЗ" errorTitle="Неверное значение" error="Выберите значение из выпадающего списка" sqref="N83:P87">
      <formula1>$BO$356:$BO$388</formula1>
    </dataValidation>
    <dataValidation type="list" allowBlank="1" showInputMessage="1" showErrorMessage="1" errorTitle="Неверное значение" error="Введите количество блоков измерений&#10; от 1 до 32" sqref="Q70:W70">
      <formula1>$BX$356:$BX$387</formula1>
    </dataValidation>
    <dataValidation type="list" showInputMessage="1" showErrorMessage="1" prompt="Выберите на какое количество оборудования идёт ЗИП" sqref="Q97:W97">
      <formula1>$CC$191:$CC$192</formula1>
    </dataValidation>
    <dataValidation type="list" allowBlank="1" showInputMessage="1" showErrorMessage="1" prompt="Выберите тип подставки БСЗ" errorTitle="Неверное значение" error="Выберите значение из выпадающего списка" sqref="L88:P91">
      <formula1>$BQ$356:$BQ$360</formula1>
    </dataValidation>
    <dataValidation allowBlank="1" prompt="Введите количество для ЗИП" error="Введите количество для ЗИП" sqref="Q109:W109"/>
    <dataValidation type="whole" allowBlank="1" showInputMessage="1" showErrorMessage="1" prompt="Введите количество для ЗИП" errorTitle="Превышено значение" error="Вы ввели недопустимое количество ЗИП" sqref="Q110:W123 Q98:W108">
      <formula1>0</formula1>
      <formula2>99999</formula2>
    </dataValidation>
    <dataValidation type="list" allowBlank="1" showInputMessage="1" showErrorMessage="1" sqref="CG1">
      <formula1>$CL$2:$CL$4</formula1>
    </dataValidation>
    <dataValidation type="list" allowBlank="1" showInputMessage="1" prompt="Выберите или введите тип системы телемеханики" errorTitle="Неверное значение" sqref="Q54:W54">
      <formula1>$BQ$394:$BQ$400</formula1>
    </dataValidation>
    <dataValidation type="list" allowBlank="1" showInputMessage="1" showErrorMessage="1" prompt="Выберите:&#10;Цвет сигнальных колпаков КИП" errorTitle="Неверное значение" sqref="Q81:W81">
      <formula1>$BS$356:$BS$360</formula1>
    </dataValidation>
    <dataValidation type="whole" allowBlank="1" showInputMessage="1" showErrorMessage="1" prompt="Введите количество НГК-КИП-А" errorTitle="Превышено значение" error="Вы ввели недопустимое количество НГК-КИП-А" sqref="Q76:W76">
      <formula1>0</formula1>
      <formula2>99999</formula2>
    </dataValidation>
    <dataValidation type="list" allowBlank="1" showInputMessage="1" showErrorMessage="1" prompt="Выберите тип подключаемых датчиков скорости коррозии" errorTitle="Неверное значение" error="Выберите из выпадающего списка тип подключаемых датчиков скорости коррозии " sqref="Q80:W80">
      <formula1>$BU$356:$BU$359</formula1>
    </dataValidation>
    <dataValidation type="whole" allowBlank="1" showInputMessage="1" showErrorMessage="1" prompt="Введите количество БСЗ" errorTitle="Превышено значение" error="Вы ввели недопустимое количество БСЗ" sqref="Q83:W87">
      <formula1>0</formula1>
      <formula2>99999</formula2>
    </dataValidation>
    <dataValidation type="whole" allowBlank="1" showInputMessage="1" showErrorMessage="1" prompt="Введите количество подставок БСЗ" errorTitle="Превышено значение" error="Вы ввели недопустимое количество подставок БСЗ" sqref="Q88:W91">
      <formula1>0</formula1>
      <formula2>99999</formula2>
    </dataValidation>
  </dataValidations>
  <hyperlinks>
    <hyperlink ref="H144" r:id="rId1" display="http://neftegazkompleks.ru/oborudovanie-ekhz"/>
    <hyperlink ref="I143" r:id="rId2" display="info@ngk-ehz.ru"/>
    <hyperlink ref="H144:V144" r:id="rId3" display="http://ngk-ehz.ru/oborudovanie-ekhz"/>
  </hyperlinks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r:id="rId15"/>
  <rowBreaks count="2" manualBreakCount="2">
    <brk id="68" max="21" man="1"/>
    <brk id="128" max="21" man="1"/>
  </rowBreaks>
  <ignoredErrors>
    <ignoredError sqref="G52 G50 G47 G45 G43 G76:G79 G83 G84:H91 H113 H112 H111 H110 H114 G113 G114 G110 G111 G112" twoDigitTextYear="1"/>
    <ignoredError sqref="G74:G75 G69 G129 G53 G70:H72 G82 G54:H56 G42 G38:H40 G37 G98:H109 G115:H116 G117" numberStoredAsText="1"/>
    <ignoredError sqref="H120 G121:H123 G118:H119 G120 H117" numberStoredAsText="1" twoDigitTextYear="1"/>
    <ignoredError sqref="I98" evalError="1"/>
    <ignoredError sqref="M184 M125" unlockedFormula="1"/>
  </ignoredErrors>
  <legacyDrawing r:id="rId4"/>
  <tableParts>
    <tablePart r:id="rId6"/>
    <tablePart r:id="rId12"/>
    <tablePart r:id="rId9"/>
    <tablePart r:id="rId8"/>
    <tablePart r:id="rId10"/>
    <tablePart r:id="rId5"/>
    <tablePart r:id="rId7"/>
    <tablePart r:id="rId13"/>
    <tablePart r:id="rId14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Neftegaz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Карта заказа КМО СКЗ НГК-ИПКЗ-Евро(ХН)</dc:title>
  <dc:subject/>
  <dc:creator>Герасимчук Георгий Олегович</dc:creator>
  <cp:keywords/>
  <dc:description/>
  <cp:lastModifiedBy>Георгий Герасимчук</cp:lastModifiedBy>
  <cp:lastPrinted>2017-04-20T06:52:30Z</cp:lastPrinted>
  <dcterms:created xsi:type="dcterms:W3CDTF">2009-06-10T11:53:49Z</dcterms:created>
  <dcterms:modified xsi:type="dcterms:W3CDTF">2017-04-20T07:11:41Z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