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15" yWindow="32760" windowWidth="16680" windowHeight="12840" tabRatio="355" activeTab="0"/>
  </bookViews>
  <sheets>
    <sheet name="Карта заказа НГК-ИПКЗ-Евро" sheetId="1" r:id="rId1"/>
  </sheets>
  <definedNames>
    <definedName name="_xlfn.IFERROR" hidden="1">#NAME?</definedName>
    <definedName name="Выбор">OFFSET('Карта заказа НГК-ИПКЗ-Евро'!$BF$1,MATCH('Карта заказа НГК-ИПКЗ-Евро'!$BR$3,'Карта заказа НГК-ИПКЗ-Евро'!$BF:$BF,0)-1,1,COUNTIF('Карта заказа НГК-ИПКЗ-Евро'!$BF:$BF,'Карта заказа НГК-ИПКЗ-Евро'!$BR$3),1)</definedName>
    <definedName name="Выбор2">OFFSET('Карта заказа НГК-ИПКЗ-Евро'!$BI$1,MATCH('Карта заказа НГК-ИПКЗ-Евро'!$BR$2,'Карта заказа НГК-ИПКЗ-Евро'!$BI:$BI,0)-1,1,COUNTIF('Карта заказа НГК-ИПКЗ-Евро'!$BI:$BI,'Карта заказа НГК-ИПКЗ-Евро'!$BR$2),1)</definedName>
    <definedName name="Наименование">'Карта заказа НГК-ИПКЗ-Евро'!$BK$1:$BK$3</definedName>
    <definedName name="_xlnm.Print_Area" localSheetId="0">'Карта заказа НГК-ИПКЗ-Евро'!$A$1:$W$189</definedName>
    <definedName name="Столбец1">'Карта заказа НГК-ИПКЗ-Евро'!$BF$2:$BF$14</definedName>
  </definedNames>
  <calcPr fullCalcOnLoad="1" refMode="R1C1"/>
</workbook>
</file>

<file path=xl/sharedStrings.xml><?xml version="1.0" encoding="utf-8"?>
<sst xmlns="http://schemas.openxmlformats.org/spreadsheetml/2006/main" count="1850" uniqueCount="443">
  <si>
    <t>У1</t>
  </si>
  <si>
    <t>У2</t>
  </si>
  <si>
    <t>Для эксплуатации в укрытии, шкаф IP-20</t>
  </si>
  <si>
    <t>Для эксплуатации на открытом воздухе, шкаф IP-34</t>
  </si>
  <si>
    <t>Дополнительные опции:</t>
  </si>
  <si>
    <t>RS-485 (2-х проводный)</t>
  </si>
  <si>
    <t>3.1</t>
  </si>
  <si>
    <t>3.2</t>
  </si>
  <si>
    <t>Представитель заказчика (проектной организации)</t>
  </si>
  <si>
    <t>№</t>
  </si>
  <si>
    <t>Количество линий подключения (лучей) (1-5 шт.)</t>
  </si>
  <si>
    <t>БСЗ</t>
  </si>
  <si>
    <t>2.1</t>
  </si>
  <si>
    <t>1.1</t>
  </si>
  <si>
    <t>1.2</t>
  </si>
  <si>
    <t>1.3</t>
  </si>
  <si>
    <t>1.4</t>
  </si>
  <si>
    <t>2.2</t>
  </si>
  <si>
    <t>3</t>
  </si>
  <si>
    <t>Наименование сист. Телемех</t>
  </si>
  <si>
    <t>СТН-3000 (АтлантикТрансгазСистема)</t>
  </si>
  <si>
    <t>СКАТ (Сфера-МК)</t>
  </si>
  <si>
    <t>ЭЛТА (Элком+)</t>
  </si>
  <si>
    <t>Цвет колпака КИП</t>
  </si>
  <si>
    <t>Синий 
(труб-ды объектов добычи)</t>
  </si>
  <si>
    <t>Красный 
(газораспределительные)</t>
  </si>
  <si>
    <t>Интерфейс связи с системой телемеханики:</t>
  </si>
  <si>
    <t>Кол-во на 1 НГК-ИПКЗ</t>
  </si>
  <si>
    <t>КМО</t>
  </si>
  <si>
    <t>Количество единиц оборудования:</t>
  </si>
  <si>
    <t>СКЗ</t>
  </si>
  <si>
    <t xml:space="preserve"> </t>
  </si>
  <si>
    <t>Изм.</t>
  </si>
  <si>
    <t>Лист</t>
  </si>
  <si>
    <t>Подп.</t>
  </si>
  <si>
    <t>Дата</t>
  </si>
  <si>
    <t>К. уч.</t>
  </si>
  <si>
    <t>№ док.</t>
  </si>
  <si>
    <t>Стадия</t>
  </si>
  <si>
    <t>Листов</t>
  </si>
  <si>
    <t>Тип датчиков скорости коррозии</t>
  </si>
  <si>
    <t>БПИ-2</t>
  </si>
  <si>
    <t>ГИП</t>
  </si>
  <si>
    <t>Гл. спец.</t>
  </si>
  <si>
    <t>Проверил</t>
  </si>
  <si>
    <t>Разраб</t>
  </si>
  <si>
    <t>Протокол обмена данными с системой телемеханики:</t>
  </si>
  <si>
    <t>Согласовано</t>
  </si>
  <si>
    <t>Инв. №  подл.</t>
  </si>
  <si>
    <t>Подп. и дата</t>
  </si>
  <si>
    <t>Взам. инв. №</t>
  </si>
  <si>
    <t>К.уч.</t>
  </si>
  <si>
    <t>Блок совместной защиты:</t>
  </si>
  <si>
    <t>Подставка БСЗ</t>
  </si>
  <si>
    <t>4.1</t>
  </si>
  <si>
    <t>4.2</t>
  </si>
  <si>
    <t>Модуль силовой НГК-БП-Евро-1,0(48)</t>
  </si>
  <si>
    <t>Модуль управления НГК-БУ-Евро</t>
  </si>
  <si>
    <t>УЗИП интерфейса RS-485</t>
  </si>
  <si>
    <t>УЗИП датчика коррозии БПИ</t>
  </si>
  <si>
    <t>УЗИП электрода сравнения</t>
  </si>
  <si>
    <t>УЗИП сети 230В</t>
  </si>
  <si>
    <t>УЗИП анодной и дренажной линии</t>
  </si>
  <si>
    <t>ЗИП:</t>
  </si>
  <si>
    <t>Номер опросного листа</t>
  </si>
  <si>
    <t>Шкаф</t>
  </si>
  <si>
    <t>Размер</t>
  </si>
  <si>
    <t>Себестоимость</t>
  </si>
  <si>
    <t>КМО 1-3 У2</t>
  </si>
  <si>
    <t>КМО 4-5 У2</t>
  </si>
  <si>
    <t>КМО 1-3 У1</t>
  </si>
  <si>
    <t>КМО 4-5 У1</t>
  </si>
  <si>
    <t>СКЗ 1-3 У2</t>
  </si>
  <si>
    <t>СКЗ 1-3 У1</t>
  </si>
  <si>
    <t>СКЗ 4-5 У2</t>
  </si>
  <si>
    <t>СКЗ 4-5 У1</t>
  </si>
  <si>
    <t>Автоматическое переключение на резервную линию электропитания ~230 В
(устанавливается система АВР ~230 В)</t>
  </si>
  <si>
    <t>Обмен данными с системой телемеханики при отсутствии питающей сети ~230 В в течение 24 часов
(устанавливается Модуль АКБ БУ)</t>
  </si>
  <si>
    <t>2.4</t>
  </si>
  <si>
    <t>Fibre optic (ВОЛС)</t>
  </si>
  <si>
    <t>Шефмонтаж оборудования:</t>
  </si>
  <si>
    <t>Модуль силовой НГК-БП-Евро-0,2(24)</t>
  </si>
  <si>
    <t>1.5</t>
  </si>
  <si>
    <t>1.5.1</t>
  </si>
  <si>
    <t>1.5.2</t>
  </si>
  <si>
    <t>1.5.3</t>
  </si>
  <si>
    <t>Наименование оборудования:</t>
  </si>
  <si>
    <t>Наименование</t>
  </si>
  <si>
    <t>Блоки</t>
  </si>
  <si>
    <t>АКБ</t>
  </si>
  <si>
    <t>Проверка КМО</t>
  </si>
  <si>
    <t>Проверка блоки</t>
  </si>
  <si>
    <t>Принудительная вентиляция шкафа:
Рекомендуется для КМО (СКЗ) мощностью 4-5 кВт и КМО (СКЗ), эксплуатируемых в условиях повышенных температур (устанавливается система принудительной вентиляции шкафа)</t>
  </si>
  <si>
    <r>
      <t xml:space="preserve">Объект установки оборудования
</t>
    </r>
    <r>
      <rPr>
        <i/>
        <sz val="8"/>
        <rFont val="Arial"/>
        <family val="2"/>
      </rPr>
      <t>поле обязательное для заполнения</t>
    </r>
  </si>
  <si>
    <r>
      <t xml:space="preserve">Проектная организация
</t>
    </r>
    <r>
      <rPr>
        <i/>
        <sz val="7"/>
        <rFont val="Arial"/>
        <family val="2"/>
      </rPr>
      <t>поле обязательное для заполнения</t>
    </r>
  </si>
  <si>
    <t>1.5.4</t>
  </si>
  <si>
    <t>1.5.5</t>
  </si>
  <si>
    <t>230 В (перем. ток)</t>
  </si>
  <si>
    <t>КМО230 В (перем. ток)</t>
  </si>
  <si>
    <t>СКЗ230 В (перем. ток)</t>
  </si>
  <si>
    <t>КМО1230 В (перем. ток)</t>
  </si>
  <si>
    <t>КМО2230 В (перем. ток)</t>
  </si>
  <si>
    <t>КМО3230 В (перем. ток)</t>
  </si>
  <si>
    <t>СКЗ1230 В (перем. ток)</t>
  </si>
  <si>
    <t>СКЗ2230 В (перем. ток)</t>
  </si>
  <si>
    <t>СКЗ3230 В (перем. ток)</t>
  </si>
  <si>
    <t>СКЗ4230 В (перем. ток)</t>
  </si>
  <si>
    <t>СКЗ5230 В (перем. ток)</t>
  </si>
  <si>
    <t>СКЗ6230 В (перем. ток)</t>
  </si>
  <si>
    <t>СКЗ7230 В (перем. ток)</t>
  </si>
  <si>
    <t>СКЗ8230 В (перем. ток)</t>
  </si>
  <si>
    <t>СКЗ9230 В (перем. ток)</t>
  </si>
  <si>
    <t>СКЗ10230 В (перем. ток)</t>
  </si>
  <si>
    <t>СКЗ11230 В (перем. ток)</t>
  </si>
  <si>
    <t>СКЗ12230 В (перем. ток)</t>
  </si>
  <si>
    <t>Счётчик электроэнергии</t>
  </si>
  <si>
    <t>Жёлтый 
(магистральные труб-ды)</t>
  </si>
  <si>
    <t>Зелёный 
(тр-ды подземного хранения)</t>
  </si>
  <si>
    <t>КМО4230 В (перем. ток)</t>
  </si>
  <si>
    <t>3.3</t>
  </si>
  <si>
    <t>4</t>
  </si>
  <si>
    <t>4.1.1</t>
  </si>
  <si>
    <t>4.1.2</t>
  </si>
  <si>
    <t>4.1.3</t>
  </si>
  <si>
    <t>4.1.4</t>
  </si>
  <si>
    <t>4.2.1</t>
  </si>
  <si>
    <t>4.2.2</t>
  </si>
  <si>
    <t>4.2.3</t>
  </si>
  <si>
    <t>4.2.4</t>
  </si>
  <si>
    <t>4.2.5</t>
  </si>
  <si>
    <t>4.2.6</t>
  </si>
  <si>
    <t>4.2.7</t>
  </si>
  <si>
    <t>5.1</t>
  </si>
  <si>
    <t>5.2</t>
  </si>
  <si>
    <t>5.3</t>
  </si>
  <si>
    <t>5.4</t>
  </si>
  <si>
    <t>5.5</t>
  </si>
  <si>
    <t>5.6</t>
  </si>
  <si>
    <t>5.7</t>
  </si>
  <si>
    <t>5.8</t>
  </si>
  <si>
    <t>5.9</t>
  </si>
  <si>
    <t>5.10</t>
  </si>
  <si>
    <t>5.10.1</t>
  </si>
  <si>
    <t>5.10.2</t>
  </si>
  <si>
    <t>5.10.3</t>
  </si>
  <si>
    <t>5.10.4</t>
  </si>
  <si>
    <t>5.10.5</t>
  </si>
  <si>
    <t>5.11</t>
  </si>
  <si>
    <t>5.12</t>
  </si>
  <si>
    <t>5.13</t>
  </si>
  <si>
    <t>5.14</t>
  </si>
  <si>
    <t>5.15</t>
  </si>
  <si>
    <t>5.16</t>
  </si>
  <si>
    <t>6</t>
  </si>
  <si>
    <t>2</t>
  </si>
  <si>
    <t xml:space="preserve">Дальность линии связи до 1 км </t>
  </si>
  <si>
    <t>Количество точек сбора данных</t>
  </si>
  <si>
    <t>Количество линий связи</t>
  </si>
  <si>
    <t>КМО5230 В (перем. ток)</t>
  </si>
  <si>
    <t>КМО6230 В (перем. ток)</t>
  </si>
  <si>
    <t>СКЗ13230 В (перем. ток)</t>
  </si>
  <si>
    <t>СКЗ14230 В (перем. ток)</t>
  </si>
  <si>
    <t>СКЗ15230 В (перем. ток)</t>
  </si>
  <si>
    <t>СКЗ16230 В (перем. ток)</t>
  </si>
  <si>
    <t>СКЗ17230 В (перем. ток)</t>
  </si>
  <si>
    <t>СКЗ18230 В (перем. ток)</t>
  </si>
  <si>
    <t>СКЗ19230 В (перем. ток)</t>
  </si>
  <si>
    <t>СКЗ20230 В (перем. ток)</t>
  </si>
  <si>
    <t>СКЗ21230 В (перем. ток)</t>
  </si>
  <si>
    <t>СКЗ22230 В (перем. ток)</t>
  </si>
  <si>
    <t>СКЗ23230 В (перем. ток)</t>
  </si>
  <si>
    <t>СКЗ24230 В (перем. ток)</t>
  </si>
  <si>
    <r>
      <t xml:space="preserve">Организация - Заказчик: 
</t>
    </r>
    <r>
      <rPr>
        <i/>
        <sz val="8"/>
        <rFont val="Arial Cyr"/>
        <family val="0"/>
      </rPr>
      <t>поле обязательное для заполнения</t>
    </r>
  </si>
  <si>
    <t>___________________/_____________________/     ________________</t>
  </si>
  <si>
    <t xml:space="preserve">                  Подпись                                                 Ф.И.О.                                  Дата заполнения карты заказа</t>
  </si>
  <si>
    <t>Тип и основные параметры НГК-ИПКЗ-Евро:</t>
  </si>
  <si>
    <t xml:space="preserve">Устанавливается преобраз. интерфейса RS-485/ВОЛС - MOXA ICF-1150-S-ST-T, дальность связи до 40 км </t>
  </si>
  <si>
    <t>Шкаф 21U 600х450</t>
  </si>
  <si>
    <t>Шкаф 27U 600х450</t>
  </si>
  <si>
    <t>Шкаф 33U 600х450</t>
  </si>
  <si>
    <t>Шкаф СКЗ 3 кВт</t>
  </si>
  <si>
    <t>Шкаф СКЗ 5 кВт</t>
  </si>
  <si>
    <t>Шкаф КМО 3 кВт</t>
  </si>
  <si>
    <t>Шкаф КМО 5 кВт</t>
  </si>
  <si>
    <t>Столбец1</t>
  </si>
  <si>
    <t>Кол-во на партию</t>
  </si>
  <si>
    <t>Счётчик электроэнергии Меркурий 201</t>
  </si>
  <si>
    <t>Не указано количество единиц оборудования</t>
  </si>
  <si>
    <t>НГК-КИП-С (для дренажа и диагностики)</t>
  </si>
  <si>
    <t>НГК-КИП-А (для анодного заземления)</t>
  </si>
  <si>
    <t>Модуль АКБ БУ</t>
  </si>
  <si>
    <t>Модуль АКБ СКМ</t>
  </si>
  <si>
    <t>Карта заказа на оборудование для катодной
защиты НГК-ИПКЗ-Евро (СКЗ или КМО)</t>
  </si>
  <si>
    <t>Подставка шкафа</t>
  </si>
  <si>
    <t>Счётчик электроэнергии Меркурий 200.02</t>
  </si>
  <si>
    <t>Представитель ООО "НПО "Нефтегазкомплекс-ЭХЗ"</t>
  </si>
  <si>
    <t>Комплект устройств защиты от импульсных перенапряжений:</t>
  </si>
  <si>
    <t>НГК-КИП-С(ИКП) (для дренажа и диагностики)</t>
  </si>
  <si>
    <t>Выдвижной корпус модуля АКБ в сборе</t>
  </si>
  <si>
    <t>Дополнительные блоки аккумуляторов для модуля АКБ</t>
  </si>
  <si>
    <t>Счётчик электроэнергии Меркурий 203.2Т RB</t>
  </si>
  <si>
    <t>ИКП* сбор данных Анализатором</t>
  </si>
  <si>
    <t>e-mail:</t>
  </si>
  <si>
    <t>info@ngk-ehz.ru</t>
  </si>
  <si>
    <t>–</t>
  </si>
  <si>
    <t>RTU-4 (СовТИГаз)</t>
  </si>
  <si>
    <t>Магистраль-2 (Газприборавтоматика)</t>
  </si>
  <si>
    <t>Шкаф 12U СКЗ пост. ток.</t>
  </si>
  <si>
    <t>Модуль управления НГК-БУ-Евро(ПТ)</t>
  </si>
  <si>
    <t>КМО148 В (пост. ток)</t>
  </si>
  <si>
    <t>КМО248 В (пост. ток)</t>
  </si>
  <si>
    <t>КМО348 В (пост. ток)</t>
  </si>
  <si>
    <t>СКЗ148 В (пост. ток)</t>
  </si>
  <si>
    <t>СКЗ248 В (пост. ток)</t>
  </si>
  <si>
    <t>СКЗ348 В (пост. ток)</t>
  </si>
  <si>
    <t>Шкаф 18U КМО пост. ток.</t>
  </si>
  <si>
    <t>БАВР с комплектом коммутационных элементов</t>
  </si>
  <si>
    <t>БАВР(ПТ) с комплектом коммутационных элементов</t>
  </si>
  <si>
    <t>Магистраль-5 (Газприборавтоматика)</t>
  </si>
  <si>
    <t>Шкаф 33U КМО (XH)</t>
  </si>
  <si>
    <t>Шкаф 27U КМО (XH)</t>
  </si>
  <si>
    <t>Шкаф 27U СКЗ (XН)</t>
  </si>
  <si>
    <t>Шкаф 33U СКЗ (XH)</t>
  </si>
  <si>
    <t>Подпись</t>
  </si>
  <si>
    <t>В ЗИП</t>
  </si>
  <si>
    <t>Блок + сеть</t>
  </si>
  <si>
    <t>Ищем:</t>
  </si>
  <si>
    <t>Пример наименования оборудования в заказе (при заполнении в электронном виде выводится автоматически):</t>
  </si>
  <si>
    <t>Модуль силовой НГК-БП-Евро-0,2(48)</t>
  </si>
  <si>
    <t xml:space="preserve"> Тип подключаемых датчиков скорости коррозии (с НГК-КИП не поставляются)
 * УС ИКП СТ и Анализатор ИКП в комплект НГК-КИП не входят.
   Версия поддерживаемого УС ИКП СТ (ВИО 12.09.21).</t>
  </si>
  <si>
    <t>Шкаф для $ расчёта многоканалок</t>
  </si>
  <si>
    <t>Сидка на мониторинг</t>
  </si>
  <si>
    <t>Блок совместной защиты БСЗ</t>
  </si>
  <si>
    <r>
      <t xml:space="preserve">Контактное лицо; тел./факс: 
</t>
    </r>
    <r>
      <rPr>
        <i/>
        <sz val="8"/>
        <rFont val="Arial Cyr"/>
        <family val="0"/>
      </rPr>
      <t>поле обязательное для заполнения</t>
    </r>
  </si>
  <si>
    <t>Наим.+Блоки</t>
  </si>
  <si>
    <t>Напряжение питания НГК-ИПКЗ-Евро</t>
  </si>
  <si>
    <t>Количество каналов НГК-ИПКЗ-Евро</t>
  </si>
  <si>
    <t>** Оборудование входит в базовую комплектацию ЗИП для НГК-ИПКЗ-Евро</t>
  </si>
  <si>
    <t>* НГК-ИПКЗ-Евро (каналы) построены на базе модулей силовых НГК-БП-Евро-1,0(48)</t>
  </si>
  <si>
    <t>* НГК-ИПКЗ-Евро (каналы) построены на базе модулей силовых НГК-БП-Евро-0,2(24)</t>
  </si>
  <si>
    <t>* НГК-ИПКЗ-Евро (каналы) построены на базе модулей силовых НГК-БП-Евро-0,2(48)</t>
  </si>
  <si>
    <t>Дополнительное оборудование</t>
  </si>
  <si>
    <t>600×450×400</t>
  </si>
  <si>
    <t>600×450×300</t>
  </si>
  <si>
    <t>600×600×400</t>
  </si>
  <si>
    <t>600×600×300</t>
  </si>
  <si>
    <t>УХЛ1</t>
  </si>
  <si>
    <t>УХЛ1 - Для эксплуатации на открытом воздухе</t>
  </si>
  <si>
    <r>
      <t xml:space="preserve">Эксплуатирующая организация: 
</t>
    </r>
    <r>
      <rPr>
        <i/>
        <sz val="8"/>
        <rFont val="Arial Cyr"/>
        <family val="0"/>
      </rPr>
      <t>поле обязательное для заполнения</t>
    </r>
  </si>
  <si>
    <t>Подсистема коррозионного мониторинга НГК-СКМ</t>
  </si>
  <si>
    <t>НГК-КИП-М (для подсистемы НГК-СКМ)</t>
  </si>
  <si>
    <t>НГК-КИП-СМ (для дренажа и подсистемы НГК-СКМ)</t>
  </si>
  <si>
    <t>Модуль сопряжений подсистемы мониторинга НГК-КССМ</t>
  </si>
  <si>
    <t>Модуль сопряжений подсистемы СКМ НГК-КССМ(ПТ)</t>
  </si>
  <si>
    <t>СКЗ21-60 В (пост. ток)</t>
  </si>
  <si>
    <t>КМО21-60 В (пост. ток)</t>
  </si>
  <si>
    <t>21-60 В (пост. ток)</t>
  </si>
  <si>
    <t>(ПТ)</t>
  </si>
  <si>
    <t>КМО121-60 В (пост. ток)</t>
  </si>
  <si>
    <t>КМО221-60 В (пост. ток)</t>
  </si>
  <si>
    <t>КМО321-60 В (пост. ток)</t>
  </si>
  <si>
    <t>СКЗ121-60 В (пост. ток)</t>
  </si>
  <si>
    <t>СКЗ221-60 В (пост. ток)</t>
  </si>
  <si>
    <t>СКЗ321-60 В (пост. ток)</t>
  </si>
  <si>
    <t>* НГК-ИПКЗ-Евро (каналы) построены на базе модулей силовых НГК-БП-Евро(ПТ)-0,2(24)</t>
  </si>
  <si>
    <t>Модуль силовой НГК-БП-Евро(ПТ)-0,2(24)</t>
  </si>
  <si>
    <t>* НГК-ИПКЗ-Евро (каналы) построены на базе модулей силовых НГК-БП-Евро(ПТ)-0,2(48)</t>
  </si>
  <si>
    <t>Модуль силовой НГК-БП-Евро(ПТ)-0,2(48)</t>
  </si>
  <si>
    <t>Подставка шкафа НГК-ИПКЗ-Евро</t>
  </si>
  <si>
    <t>УЗИП цепей нагрузки (анодной и дренажной линии)</t>
  </si>
  <si>
    <t>УЗИП цепей RS-485 телемеханика (УЗИП RS-485) - 1 шт.**</t>
  </si>
  <si>
    <t>УЗИП цепей контроля потенциала (УЗИП ПП) - 1 шт.**</t>
  </si>
  <si>
    <t>УЗИП цепей УС ИКП СТ (УЗИП ИКП) - 1 шт.**</t>
  </si>
  <si>
    <t>УЗИП цепей БПИ (УЗИП ДК) - 1 шт.**</t>
  </si>
  <si>
    <t>УЗИП НГК-КССМ (для лучей подсистемы НГК-СКМ)</t>
  </si>
  <si>
    <t>УЗИП платы измерений (УЗИП БИ) (для НГК-КИП-М(СМ))</t>
  </si>
  <si>
    <t>Плата измерений НГК-БИ (для НГК-КИП-М(СМ))</t>
  </si>
  <si>
    <t>Модуль автоматического включения резервной СКЗ (БАВР)</t>
  </si>
  <si>
    <t>Модуль автоматического включения резервной СКЗ БАВР(ПТ)</t>
  </si>
  <si>
    <t>Обмен данными с системой телемеханики при отсутствии питающей сети ~230 В (АКБ СКМ)</t>
  </si>
  <si>
    <t>GSM</t>
  </si>
  <si>
    <t>Modbus RTU</t>
  </si>
  <si>
    <t>Плата УЗИП НГК-КИП-С(ИКП)</t>
  </si>
  <si>
    <t>0,2 кВт (до 8 А; до 24 В)*</t>
  </si>
  <si>
    <t>0,4 кВт (до 16 А; до 24 В)*</t>
  </si>
  <si>
    <t>0,6 кВт (до 24 А; до 24 В)*</t>
  </si>
  <si>
    <t>0,8 кВт (до 32 А; до 24 В)*</t>
  </si>
  <si>
    <t>0,2 кВт (до 8 А; до 48 В)*</t>
  </si>
  <si>
    <t>0,4 кВт (до 16 А; до 48 В)*</t>
  </si>
  <si>
    <t>0,6 кВт (до 24 А; до 48 В)*</t>
  </si>
  <si>
    <t>0,8 кВт (до 32 А; до 48 В)*</t>
  </si>
  <si>
    <t>0,2 кВт (до 8 А; до 24 В)* 21-60 В (пост. ток)</t>
  </si>
  <si>
    <t>0,4 кВт (до 16 А; до 24 В)* 21-60 В (пост. ток)</t>
  </si>
  <si>
    <t>0,6 кВт (до 24 А; до 24 В)* 21-60 В (пост. ток)</t>
  </si>
  <si>
    <t>0,8 кВт (до 32 А; до 24 В)* 21-60 В (пост. ток)</t>
  </si>
  <si>
    <t>0,2 кВт (до 8 А; до 48 В)* 21-60 В (пост. ток)</t>
  </si>
  <si>
    <t>0,4 кВт (до 16 А; до 48 В)* 21-60 В (пост. ток)</t>
  </si>
  <si>
    <t>0,6 кВт (до 24 А; до 48 В)* 21-60 В (пост. ток)</t>
  </si>
  <si>
    <t>0,8 кВт (до 32 А; до 48 В)* 21-60 В (пост. ток)</t>
  </si>
  <si>
    <t>0,2 кВт (до 8 А; до 24 В)* 230 В (перем. ток)</t>
  </si>
  <si>
    <t>0,4 кВт (до 16 А; до 24 В)* 230 В (перем. ток)</t>
  </si>
  <si>
    <t>0,6 кВт (до 24 А; до 24 В)* 230 В (перем. ток)</t>
  </si>
  <si>
    <t>0,8 кВт (до 32 А; до 24 В)* 230 В (перем. ток)</t>
  </si>
  <si>
    <t>0,2 кВт (до 8 А; до 48 В)* 230 В (перем. ток)</t>
  </si>
  <si>
    <t>0,4 кВт (до 16 А; до 48 В)* 230 В (перем. ток)</t>
  </si>
  <si>
    <t>0,6 кВт (до 24 А; до 48 В)* 230 В (перем. ток)</t>
  </si>
  <si>
    <t>0,8 кВт (до 32 А; до 48 В)* 230 В (перем. ток)</t>
  </si>
  <si>
    <t>Выходная мощность НГК-ИПКЗ/каналов/канала 1</t>
  </si>
  <si>
    <t>Канал связи НГК-ИПКЗ с системой телемеханики:</t>
  </si>
  <si>
    <t>Выходная мощность канала 2/3 при значении отличном от канала 1</t>
  </si>
  <si>
    <t>(в НГК-ИПКЗ-Евро с поддержкой ИКП входит Меркурий 200.02)</t>
  </si>
  <si>
    <t>Ethernet</t>
  </si>
  <si>
    <t>НГК-КИП-СМ(ИКП)-3.1/50 (для дренажа и подсистемы НГК-СКМ)</t>
  </si>
  <si>
    <t>Габаритные размеры СКЗ/КМО с количеством каналов более одного - по запросу.</t>
  </si>
  <si>
    <t xml:space="preserve">Дополнительная информация: </t>
  </si>
  <si>
    <r>
      <rPr>
        <b/>
        <sz val="10"/>
        <rFont val="Arial Cyr"/>
        <family val="0"/>
      </rPr>
      <t>Исполнение:</t>
    </r>
    <r>
      <rPr>
        <b/>
        <sz val="9"/>
        <rFont val="Arial Cyr"/>
        <family val="0"/>
      </rPr>
      <t xml:space="preserve"> </t>
    </r>
    <r>
      <rPr>
        <sz val="9"/>
        <rFont val="Arial Cyr"/>
        <family val="0"/>
      </rPr>
      <t>У1 - Для эксплуатации на открытом воздухе (шкаф IP34);
                           У2 - Для эксплуатации в укрытии (шкаф IP20);
                           УХЛ1 - Для эксплуатации на открытом воздухе.</t>
    </r>
  </si>
  <si>
    <t>Устройства НГК-КИП</t>
  </si>
  <si>
    <r>
      <t xml:space="preserve"> Цвет сигнальных колпаков по </t>
    </r>
    <r>
      <rPr>
        <sz val="10"/>
        <rFont val="Arial Cyr"/>
        <family val="0"/>
      </rPr>
      <t>Книге фирменного стиля ПАО "Газпром"</t>
    </r>
  </si>
  <si>
    <t>4.3</t>
  </si>
  <si>
    <t>Ноутбук с сервисным ПО и преобразователем RS-485/USB</t>
  </si>
  <si>
    <t>ИКП* передача данных в КМО/СКМ</t>
  </si>
  <si>
    <t>БСЗД-1-25-У1</t>
  </si>
  <si>
    <t>БСЗД-2-25-У1</t>
  </si>
  <si>
    <t>БСЗД-3-25-У1</t>
  </si>
  <si>
    <t>БСЗД-4-25-У1</t>
  </si>
  <si>
    <t>БСЗД(О)-1-25-У1</t>
  </si>
  <si>
    <t>БСЗД(О)-2-25-У1</t>
  </si>
  <si>
    <t>БСЗД(О)-3-25-У1</t>
  </si>
  <si>
    <t>БСЗД(О)-4-25-У1</t>
  </si>
  <si>
    <t>БСЗП-1-25-У1</t>
  </si>
  <si>
    <t>БСЗП-2-25-У1</t>
  </si>
  <si>
    <t>БСЗП-3-25-У1</t>
  </si>
  <si>
    <t>БСЗП-4-25-У1</t>
  </si>
  <si>
    <t>БСЗП(О)-1-25-У1</t>
  </si>
  <si>
    <t>БСЗП(О)-2-25-У1</t>
  </si>
  <si>
    <t>БСЗП(О)-3-25-У1</t>
  </si>
  <si>
    <t>БСЗП(О)-4-25-У1</t>
  </si>
  <si>
    <t>БСЗД-1-50-У1</t>
  </si>
  <si>
    <t>БСЗД(О)-1-50-У1</t>
  </si>
  <si>
    <t>БСЗП-1-50-У1</t>
  </si>
  <si>
    <t>БСЗП(О)-1-50-У1</t>
  </si>
  <si>
    <t>БСЗД-1-25-УХЛ1</t>
  </si>
  <si>
    <t>БСЗД-2-25-УХЛ1</t>
  </si>
  <si>
    <t>БСЗД-3-25-УХЛ1</t>
  </si>
  <si>
    <t>БСЗД-4-25-УХЛ1</t>
  </si>
  <si>
    <t>БСЗД(О)-1-25-УХЛ1</t>
  </si>
  <si>
    <t>БСЗД(О)-2-25-УХЛ1</t>
  </si>
  <si>
    <t>БСЗД(О)-3-25-УХЛ1</t>
  </si>
  <si>
    <t>БСЗД(О)-4-25-УХЛ1</t>
  </si>
  <si>
    <t>БСЗП-1-25-УХЛ1</t>
  </si>
  <si>
    <t>БСЗП-2-25-УХЛ1</t>
  </si>
  <si>
    <t>БСЗП-3-25-УХЛ1</t>
  </si>
  <si>
    <t>БСЗП-4-25-УХЛ1</t>
  </si>
  <si>
    <t>БСЗП(О)-1-25-УХЛ1</t>
  </si>
  <si>
    <t>БСЗП(О)-2-25-УХЛ1</t>
  </si>
  <si>
    <t>БСЗП(О)-3-25-УХЛ1</t>
  </si>
  <si>
    <t>БСЗП(О)-4-25-УХЛ1</t>
  </si>
  <si>
    <t>БСЗД-1-50-УХЛ1</t>
  </si>
  <si>
    <t>БСЗД(О)-1-50-УХЛ1</t>
  </si>
  <si>
    <t>БСЗП-1-50-УХЛ1</t>
  </si>
  <si>
    <t>БСЗП(О)-1-50-УХЛ1</t>
  </si>
  <si>
    <t>Сервисное ПО и преобразователь RS-485/USB</t>
  </si>
  <si>
    <t>–1 напольная (ВНФТ.116.800.000.000-01)</t>
  </si>
  <si>
    <t>–1 на грунт (ВНФТ.116.700.000.000-01)</t>
  </si>
  <si>
    <t>–4 напольная (ВНФТ.116.800.000.000-04)</t>
  </si>
  <si>
    <t>–4 на грунт (ВНФТ.116.700.000.000-04)</t>
  </si>
  <si>
    <r>
      <t xml:space="preserve">По вопросам обучения </t>
    </r>
    <r>
      <rPr>
        <sz val="10"/>
        <rFont val="Arial Cyr"/>
        <family val="0"/>
      </rPr>
      <t xml:space="preserve">специалистов по работе с оборудованием просьба обращаться по:
</t>
    </r>
    <r>
      <rPr>
        <b/>
        <sz val="10"/>
        <rFont val="Arial Cyr"/>
        <family val="0"/>
      </rPr>
      <t>тел./факс:</t>
    </r>
    <r>
      <rPr>
        <sz val="10"/>
        <rFont val="Arial Cyr"/>
        <family val="0"/>
      </rPr>
      <t xml:space="preserve"> +7 (8453) 54-45-15; +7 (8453) 54-45-16; +7 (8453) 54-45-17; +7 (8453) 54-45-18;</t>
    </r>
  </si>
  <si>
    <t>Для предотвращения аварийных ситуаций, выхода из строя изделий при их монтаже на площадке строительства и сохранения гарантийных обязательств, на шеф-монтажные работы рекомендуется привлекать специалистов ООО «НПО «Нефтегазкомплекс-ЭХЗ».</t>
  </si>
  <si>
    <t>6.2 Доукомплектование смонтированного на объекте КМО/СКЗ НГК-ИПКЗ-Евро дополнительным оборудованием должно производиться только специалистами завода-изготовителя (ООО «НПО «Нефтегазкомплекс-ЭХЗ»). Работы по доукомплектованию в стоимость оборудования не входят.</t>
  </si>
  <si>
    <t>6.1 Услуги шеф-монтажа (в стоимость оборудования не входят):
- общетехнический и технологический контроль произведённых строительно-монтажных работ;
- подготовка к работе и первичное включение оборудования;
- теоретическое и практическое обучение персонала заказчика.
Конкретные условия, объём и стоимость работ оговариваются в договоре на шефмонтажные работы.</t>
  </si>
  <si>
    <r>
      <t xml:space="preserve">В базовую комплектацию </t>
    </r>
    <r>
      <rPr>
        <b/>
        <sz val="10"/>
        <rFont val="Arial Cyr"/>
        <family val="0"/>
      </rPr>
      <t>КМО</t>
    </r>
    <r>
      <rPr>
        <sz val="10"/>
        <rFont val="Arial Cyr"/>
        <family val="0"/>
      </rPr>
      <t xml:space="preserve"> входят следующее оборудование и модули:
Шкаф 19" монтажный; </t>
    </r>
    <r>
      <rPr>
        <b/>
        <sz val="10"/>
        <rFont val="Arial Cyr"/>
        <family val="0"/>
      </rPr>
      <t>преобразователь НГК-ИПКЗ-Евро – 2 шт. (на каждый канал)</t>
    </r>
    <r>
      <rPr>
        <sz val="10"/>
        <rFont val="Arial Cyr"/>
        <family val="0"/>
      </rPr>
      <t xml:space="preserve">; комплект устройств защиты от импульсных перенапряжений (УЗИП) – 1 комплект; ЗИП – 1 комплект;
</t>
    </r>
    <r>
      <rPr>
        <b/>
        <sz val="10"/>
        <rFont val="Arial Cyr"/>
        <family val="0"/>
      </rPr>
      <t>модуль автоматического включения резервного преобразователя (БАВР) – 1 шт. (на каждый канал)</t>
    </r>
  </si>
  <si>
    <r>
      <t xml:space="preserve">В базовую комплектацию </t>
    </r>
    <r>
      <rPr>
        <b/>
        <sz val="10"/>
        <rFont val="Arial Cyr"/>
        <family val="0"/>
      </rPr>
      <t>СКЗ</t>
    </r>
    <r>
      <rPr>
        <sz val="10"/>
        <rFont val="Arial Cyr"/>
        <family val="0"/>
      </rPr>
      <t xml:space="preserve"> входят следующее оборудование и модули:
Шкаф 19" монтажный; преобразователь НГК-ИПКЗ-Евро – 1 шт. (на каждый канал); комплект устройств защиты от импульсных перенапряжений (УЗИП) – 1 комплект; ЗИП – 1 комплект</t>
    </r>
  </si>
  <si>
    <t>Наличие и качество связи зависит от зоны покрытия GSM</t>
  </si>
  <si>
    <t>LPD433</t>
  </si>
  <si>
    <t>RS-485 + шлюз Modbus</t>
  </si>
  <si>
    <t>RS-485 + GSM</t>
  </si>
  <si>
    <t>RS-485 + LPD433</t>
  </si>
  <si>
    <t>Устанавливается Шлюз Modbus и GSM модем для параллельной передачи данных в АРМ ЭХЗ по GSM</t>
  </si>
  <si>
    <t>Устанавливается Шлюз Modbus и НГК-РМ для параллельной передачи данных в АРМ ЭХЗ по радиоканалу</t>
  </si>
  <si>
    <t>БСЗД-2-50-УХЛ1</t>
  </si>
  <si>
    <t>БСЗД(О)-2-50-УХЛ1</t>
  </si>
  <si>
    <t>БСЗП-2-50-УХЛ1</t>
  </si>
  <si>
    <t>БСЗП(О)-2-50-УХЛ1</t>
  </si>
  <si>
    <t>БСЗД-2-50-У1</t>
  </si>
  <si>
    <t>БСЗД(О)-2-50-У1</t>
  </si>
  <si>
    <t>БСЗП-2-50-У1</t>
  </si>
  <si>
    <t>БСЗП(О)-2-50-У1</t>
  </si>
  <si>
    <t>Токовая петля 4-20 мА</t>
  </si>
  <si>
    <t>Устанавливается Шлюз Modbus для параллельной передачи данных в АРМ ЭХЗ</t>
  </si>
  <si>
    <t xml:space="preserve">Дальность связи до 15 км, при условии прямой видимости </t>
  </si>
  <si>
    <t>4.1.5</t>
  </si>
  <si>
    <t>4.1.6</t>
  </si>
  <si>
    <t>1,5 кВт (32/16 А; 48/96 В)*</t>
  </si>
  <si>
    <t>1,25 кВт (26,1/13,1 А; 48/96 В)*</t>
  </si>
  <si>
    <t>2,0 кВт (42/21 А; 48/96 В)*</t>
  </si>
  <si>
    <t>1,25 кВт (26,1/13,1 А; 48/96 В)* 230 В (перем. ток)</t>
  </si>
  <si>
    <t>* НГК-ИПКЗ-Евро (каналы) построены на базе модулей силовых НГК-БП-Евро-1,25(48/96)</t>
  </si>
  <si>
    <t>Модуль силовой НГК-БП-Евро-1,25(48/96)</t>
  </si>
  <si>
    <t>2,5 кВт (52,2/26,1 А; 48/96 В)* 230 В (перем. ток)</t>
  </si>
  <si>
    <t>3,75 кВт (78,3/39,2 А; 48/96 В)* 230 В (перем. ток)</t>
  </si>
  <si>
    <t>Модуль силовой НГК-БП-Евро-1,5(48/96)</t>
  </si>
  <si>
    <t>* НГК-ИПКЗ-Евро (каналы) построены на базе модулей силовых НГК-БП-Евро-1,5(48/96)</t>
  </si>
  <si>
    <t>1,5 кВт (32/16 А; 48/96 В)* 230 В (перем. ток)</t>
  </si>
  <si>
    <t>4,5 кВт (96/48 А; 48/96 В)*</t>
  </si>
  <si>
    <t>2,5 кВт (52,2/26,1 А; 48/96 В)*</t>
  </si>
  <si>
    <t>3,75 кВт (78,3/39,2 А; 48/96 В)*</t>
  </si>
  <si>
    <t>1,0 кВт (21/10,5 А; 48/96 В)*</t>
  </si>
  <si>
    <t>4,5 кВт (96/48 А; 48/96 В)* 230 В (перем. ток)</t>
  </si>
  <si>
    <t>Модуль силовой НГК-БП-Евро-1,0(48/96)</t>
  </si>
  <si>
    <t>* НГК-ИПКЗ-Евро (каналы) построены на базе модулей силовых НГК-БП-Евро-1,0(48/96)</t>
  </si>
  <si>
    <t>Канал 1</t>
  </si>
  <si>
    <t>Каналы 2/3</t>
  </si>
  <si>
    <t>НГК-КИП-СМ(ИКП)-3.1/50-У1 (для дренажа и подсистемы НГК-СКМ)</t>
  </si>
  <si>
    <t>НГК-КИП-СМ(ИКП)-3.1/50-П2-У1 (для дренажа и подсистемы НГК-СКМ)</t>
  </si>
  <si>
    <t>НГК-КИП-СМ(У)-4.1-У1 (для подсистемы НГК-СКМ)</t>
  </si>
  <si>
    <t>НГК-КИП-СМ(У)-4.1-П2-У1 (для подсистемы НГК-СКМ)</t>
  </si>
  <si>
    <t>Количество плат измерений (НГК-БИ) в НГК-КИП-СМ(ИКП)-3.1</t>
  </si>
  <si>
    <t>Дальность линии связи до 100 м</t>
  </si>
  <si>
    <t>Дальность линии связи до 500 м</t>
  </si>
  <si>
    <t>Modbus TCP</t>
  </si>
  <si>
    <r>
      <rPr>
        <sz val="10"/>
        <rFont val="Arial Cyr"/>
        <family val="0"/>
      </rPr>
      <t xml:space="preserve">Схемы размещения, внешних соединений и описание оборудования: </t>
    </r>
    <r>
      <rPr>
        <u val="single"/>
        <sz val="10"/>
        <color indexed="12"/>
        <rFont val="Arial Cyr"/>
        <family val="0"/>
      </rPr>
      <t>http://ngk-ehz.ru/oborudovanie-ekhz</t>
    </r>
  </si>
  <si>
    <r>
      <rPr>
        <sz val="12"/>
        <rFont val="Symbol"/>
        <family val="1"/>
      </rPr>
      <t>S</t>
    </r>
    <r>
      <rPr>
        <sz val="8"/>
        <rFont val="Arial Cyr"/>
        <family val="0"/>
      </rPr>
      <t>НГК-КИП-СМ(У)-4.Х</t>
    </r>
  </si>
  <si>
    <r>
      <rPr>
        <sz val="12"/>
        <rFont val="Symbol"/>
        <family val="1"/>
      </rPr>
      <t>S</t>
    </r>
    <r>
      <rPr>
        <sz val="8"/>
        <rFont val="Arial Cyr"/>
        <family val="0"/>
      </rPr>
      <t>НГК-КИП-СМ(ИКП)-3.Х</t>
    </r>
  </si>
  <si>
    <r>
      <rPr>
        <b/>
        <sz val="10"/>
        <rFont val="Arial Cyr"/>
        <family val="0"/>
      </rPr>
      <t xml:space="preserve">      (СКЗ) (КМО) НГК-ИПКЗ(П)(М)-Евро(ПТ)(ХН)-YY(ZZ):YY(ZZ)/YY(ZZ):YY(ZZ)-FO-У2-М32(5)-127, где:</t>
    </r>
    <r>
      <rPr>
        <sz val="8"/>
        <rFont val="Arial Cyr"/>
        <family val="0"/>
      </rPr>
      <t xml:space="preserve">
</t>
    </r>
    <r>
      <rPr>
        <b/>
        <sz val="8"/>
        <rFont val="Arial Cyr"/>
        <family val="0"/>
      </rPr>
      <t>СКЗ</t>
    </r>
    <r>
      <rPr>
        <sz val="8"/>
        <rFont val="Arial Cyr"/>
        <family val="0"/>
      </rPr>
      <t xml:space="preserve"> – станция катодной защиты (включается в обозначение при любом исполнении кроме «КМО»);
</t>
    </r>
    <r>
      <rPr>
        <b/>
        <sz val="8"/>
        <rFont val="Arial Cyr"/>
        <family val="0"/>
      </rPr>
      <t>КМО</t>
    </r>
    <r>
      <rPr>
        <sz val="8"/>
        <rFont val="Arial Cyr"/>
        <family val="0"/>
      </rPr>
      <t xml:space="preserve"> – комплекс модульного оборудования ЭХЗ (включается в обозначение только НГК-ИПКЗ-Евро и только в исполнении «со 100 % резервированием преобразователей»);
</t>
    </r>
    <r>
      <rPr>
        <b/>
        <sz val="8"/>
        <rFont val="Arial Cyr"/>
        <family val="0"/>
      </rPr>
      <t>НГК</t>
    </r>
    <r>
      <rPr>
        <sz val="8"/>
        <rFont val="Arial Cyr"/>
        <family val="0"/>
      </rPr>
      <t xml:space="preserve"> – аббревиатура предприятия-изготовителя, </t>
    </r>
    <r>
      <rPr>
        <b/>
        <sz val="8"/>
        <rFont val="Arial Cyr"/>
        <family val="0"/>
      </rPr>
      <t>ИПКЗ</t>
    </r>
    <r>
      <rPr>
        <sz val="8"/>
        <rFont val="Arial Cyr"/>
        <family val="0"/>
      </rPr>
      <t xml:space="preserve"> – импульсный преобразователь катодной защиты;
</t>
    </r>
    <r>
      <rPr>
        <b/>
        <sz val="8"/>
        <rFont val="Arial Cyr"/>
        <family val="0"/>
      </rPr>
      <t>«Евро»</t>
    </r>
    <r>
      <rPr>
        <sz val="8"/>
        <rFont val="Arial Cyr"/>
        <family val="0"/>
      </rPr>
      <t xml:space="preserve"> – включается в обозначение только при исполнении шкафа по ГОСТ 28601.2 и модулей по ГОСТ Р МЭК 60297-3-101;
</t>
    </r>
    <r>
      <rPr>
        <b/>
        <sz val="8"/>
        <rFont val="Arial Cyr"/>
        <family val="0"/>
      </rPr>
      <t>(П)</t>
    </r>
    <r>
      <rPr>
        <sz val="8"/>
        <rFont val="Arial Cyr"/>
        <family val="0"/>
      </rPr>
      <t xml:space="preserve"> – включается в обозначение только для НГК-ИПКЗ-Евро выполненного в корпусе переносного исполнения;
</t>
    </r>
    <r>
      <rPr>
        <b/>
        <sz val="8"/>
        <rFont val="Arial Cyr"/>
        <family val="0"/>
      </rPr>
      <t>(М)</t>
    </r>
    <r>
      <rPr>
        <sz val="8"/>
        <rFont val="Arial Cyr"/>
        <family val="0"/>
      </rPr>
      <t xml:space="preserve"> – включается в обозначение только для СКЗ НГК-ИПКЗ выполненного в модифицированном исполнении;
</t>
    </r>
    <r>
      <rPr>
        <b/>
        <sz val="8"/>
        <rFont val="Arial Cyr"/>
        <family val="0"/>
      </rPr>
      <t>(ПТ)</t>
    </r>
    <r>
      <rPr>
        <sz val="8"/>
        <rFont val="Arial Cyr"/>
        <family val="0"/>
      </rPr>
      <t xml:space="preserve"> – включается в обозначение только для НГК-ИПКЗ-Евро выполненного для напряжения питания постоянным током;
</t>
    </r>
    <r>
      <rPr>
        <b/>
        <sz val="8"/>
        <rFont val="Arial Cyr"/>
        <family val="0"/>
      </rPr>
      <t>(ХН)</t>
    </r>
    <r>
      <rPr>
        <sz val="8"/>
        <rFont val="Arial Cyr"/>
        <family val="0"/>
      </rPr>
      <t xml:space="preserve"> – включается в обозначение НГК-ИПКЗ только в исполнении – «многоканальный», где Х – количество независимых каналов (НГК-ИПКЗ) работающих каждый на свою нагрузку: от 2-х до 24-х.;
</t>
    </r>
    <r>
      <rPr>
        <b/>
        <sz val="8"/>
        <rFont val="Arial Cyr"/>
        <family val="0"/>
      </rPr>
      <t>YY</t>
    </r>
    <r>
      <rPr>
        <sz val="8"/>
        <rFont val="Arial Cyr"/>
        <family val="0"/>
      </rPr>
      <t xml:space="preserve"> – номинальная выходная мощность преобразователя в киловаттах: 0,2 –200 Вт; 0,4 –400 Вт; 0,6 –600 Вт; 0,8 –800 Вт; 1,0 –1 кВт; 1,25 –1,25 кВт; 1,5 –1,5 кВт; 2,0 –2 кВт; 2,5 –2,5 кВт; 3,0 –3 кВт; 3,75 –3,75 кВт; 4,0 –4 кВт; 4,5 –4,5 кВт; 5,0 –5 кВт);
</t>
    </r>
    <r>
      <rPr>
        <b/>
        <sz val="8"/>
        <rFont val="Arial Cyr"/>
        <family val="0"/>
      </rPr>
      <t>(ZZ)</t>
    </r>
    <r>
      <rPr>
        <sz val="8"/>
        <rFont val="Arial Cyr"/>
        <family val="0"/>
      </rPr>
      <t xml:space="preserve"> – номинальное выходное напряжение в вольтах: 24 В, 48 В, 48/96 В </t>
    </r>
    <r>
      <rPr>
        <b/>
        <sz val="8"/>
        <rFont val="Arial Cyr"/>
        <family val="0"/>
      </rPr>
      <t>(переключение 48/96 - возможно в НГК-БУ-Евро и через СЛТМ)</t>
    </r>
    <r>
      <rPr>
        <sz val="8"/>
        <rFont val="Arial Cyr"/>
        <family val="0"/>
      </rPr>
      <t xml:space="preserve">.
: – включается в обозначение только для НГК-ИПКЗ с резервированием, в случае, если основной и резервный преобразователи имеют разные выходные параметры. До знака «:» указываются параметры основного преобразователя, после знака «:» указываются параметры резервного преобразователя;
</t>
    </r>
    <r>
      <rPr>
        <b/>
        <sz val="8"/>
        <rFont val="Arial Cyr"/>
        <family val="0"/>
      </rPr>
      <t>/</t>
    </r>
    <r>
      <rPr>
        <sz val="8"/>
        <rFont val="Arial Cyr"/>
        <family val="0"/>
      </rPr>
      <t xml:space="preserve"> – включается в обозначение только для НГК-ИПКЗ в исполнении – «многоканальный», в случае, если каналы имеют разные выходные параметры. До знака «/» указываются параметры первого канала, после знака «/» указываются параметры второго канала, последующие каналы в случае отличия их характеристик записываются  аналогично через знак «/». Если количество каналов больше чем указано в обозначении, то остающиеся каналы по характеристикам соответствуют характеристикам последнего указанного канала;
</t>
    </r>
    <r>
      <rPr>
        <b/>
        <sz val="8"/>
        <rFont val="Arial Cyr"/>
        <family val="0"/>
      </rPr>
      <t>FO</t>
    </r>
    <r>
      <rPr>
        <sz val="8"/>
        <rFont val="Arial Cyr"/>
        <family val="0"/>
      </rPr>
      <t xml:space="preserve"> – интерфейс связи с СЛТМ: FO – Fiber optic волоконно-оптическая линия связи; ETH – технологий пакетной передачи данных для компьютерных сетей Ethernet; AN – аналоговая токовая петля 4 – 20 мА; GSM – цифровая мобильная сотовая связь; LPD – радиоканал Low Power Device 433 МГц, значение в обозначении отсутствует – RS-485;
</t>
    </r>
    <r>
      <rPr>
        <b/>
        <sz val="8"/>
        <rFont val="Arial Cyr"/>
        <family val="0"/>
      </rPr>
      <t>У2</t>
    </r>
    <r>
      <rPr>
        <sz val="8"/>
        <rFont val="Arial Cyr"/>
        <family val="0"/>
      </rPr>
      <t xml:space="preserve"> – климатическое исполнение по ГОСТ 15150. Варианты климатического исполнения У1 (шкаф со степенью защиты не ниже IP34 по ГОСТ 14254), У2 (шкаф со степенью защиты не ниже IP20 по ГОСТ 14254) или УХЛ1.
</t>
    </r>
    <r>
      <rPr>
        <b/>
        <sz val="8"/>
        <rFont val="Arial Cyr"/>
        <family val="0"/>
      </rPr>
      <t>М</t>
    </r>
    <r>
      <rPr>
        <sz val="8"/>
        <rFont val="Arial Cyr"/>
        <family val="0"/>
      </rPr>
      <t xml:space="preserve"> – (и все последующие параметры) включаются в обозначение только при комплектовании
НГК-ИПКЗ-Евро подсистемой дистанционного коррозионного мониторинга НГК-СКМ.</t>
    </r>
  </si>
  <si>
    <t>1,0 кВт (до 21 А; до 48 В)*</t>
  </si>
  <si>
    <t>2,0 кВт (до 42 А; до 48 В)*</t>
  </si>
  <si>
    <t>3,0 кВт (до 63 А; до 48 В)*</t>
  </si>
  <si>
    <t>3,0 кВт (63/31,5 А; 48/96 В)*</t>
  </si>
  <si>
    <t>4,0 кВт (до 84 А; до 48 В)*</t>
  </si>
  <si>
    <t>4,0 кВт (84/42 А; 48/96 В)*</t>
  </si>
  <si>
    <t>5,0 кВт (до 104 А; до 48 В)*</t>
  </si>
  <si>
    <t>5,0 кВт (105/52,5 А; 48/96 В)*</t>
  </si>
  <si>
    <t>1,0 кВт (до 21 А; до 48 В)* 230 В (перем. ток)</t>
  </si>
  <si>
    <t>2,0 кВт (до 42 А; до 48 В)* 230 В (перем. ток)</t>
  </si>
  <si>
    <t>3,0 кВт (до 63 А; до 48 В)* 230 В (перем. ток)</t>
  </si>
  <si>
    <t>4,0 кВт (до 84 А; до 48 В)* 230 В (перем. ток)</t>
  </si>
  <si>
    <t>5,0 кВт (до 104 А; до 48 В)* 230 В (перем. ток)</t>
  </si>
  <si>
    <t>1,0 кВт (21/10,5 А; 48/96 В)* 230 В (перем. ток)</t>
  </si>
  <si>
    <t>2,0 кВт (42/21 А; 48/96 В)* 230 В (перем. ток)</t>
  </si>
  <si>
    <t>3,0 кВт (63/31,5 А; 48/96 В)* 230 В (перем. ток)</t>
  </si>
  <si>
    <t>4,0 кВт (84/42 А; 48/96 В)* 230 В (перем. ток)</t>
  </si>
  <si>
    <t>5,0 кВт (105/52,5 А; 48/96 В)* 230 В (перем. ток)</t>
  </si>
  <si>
    <t>Версия опросного листа 4.07.51 от 29.06.2021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</si>
</sst>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00\ &quot;р.&quot;_-;\-* #,##0.00\ &quot;р.&quot;_-;_-* &quot;-&quot;??\ &quot;р.&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
    <numFmt numFmtId="179" formatCode="#,##0.00&quot;р.&quot;"/>
    <numFmt numFmtId="180" formatCode="#,##0.00_р_."/>
    <numFmt numFmtId="181" formatCode="[$-FC19]d\ mmmm\ yyyy\ &quot;г.&quot;"/>
    <numFmt numFmtId="182" formatCode="#,##0&quot;р.&quot;"/>
    <numFmt numFmtId="183" formatCode="#,##0_ ;\-#,##0\ "/>
    <numFmt numFmtId="184" formatCode="0.0%"/>
    <numFmt numFmtId="185" formatCode="dd/mm/yy;@"/>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92">
    <font>
      <sz val="10"/>
      <name val="Arial Cyr"/>
      <family val="0"/>
    </font>
    <font>
      <sz val="11"/>
      <color indexed="8"/>
      <name val="Calibri"/>
      <family val="2"/>
    </font>
    <font>
      <sz val="8"/>
      <name val="Arial Cyr"/>
      <family val="0"/>
    </font>
    <font>
      <b/>
      <sz val="12"/>
      <name val="Arial Cyr"/>
      <family val="0"/>
    </font>
    <font>
      <sz val="12"/>
      <name val="Arial Cyr"/>
      <family val="0"/>
    </font>
    <font>
      <sz val="14"/>
      <name val="Times New Roman"/>
      <family val="1"/>
    </font>
    <font>
      <vertAlign val="superscript"/>
      <sz val="14"/>
      <name val="Times New Roman"/>
      <family val="1"/>
    </font>
    <font>
      <sz val="10"/>
      <color indexed="8"/>
      <name val="Arial Cyr"/>
      <family val="0"/>
    </font>
    <font>
      <b/>
      <sz val="10"/>
      <color indexed="8"/>
      <name val="Arial Cyr"/>
      <family val="0"/>
    </font>
    <font>
      <b/>
      <sz val="10"/>
      <name val="Arial Cyr"/>
      <family val="0"/>
    </font>
    <font>
      <sz val="9"/>
      <name val="Arial Cyr"/>
      <family val="0"/>
    </font>
    <font>
      <sz val="9"/>
      <name val="Arial"/>
      <family val="2"/>
    </font>
    <font>
      <sz val="12"/>
      <name val="Arial"/>
      <family val="2"/>
    </font>
    <font>
      <sz val="8"/>
      <name val="Arial"/>
      <family val="2"/>
    </font>
    <font>
      <sz val="16"/>
      <name val="Arial"/>
      <family val="2"/>
    </font>
    <font>
      <sz val="6"/>
      <name val="Arial"/>
      <family val="2"/>
    </font>
    <font>
      <sz val="11"/>
      <name val="Arial"/>
      <family val="2"/>
    </font>
    <font>
      <sz val="12"/>
      <color indexed="8"/>
      <name val="Arial Cyr"/>
      <family val="0"/>
    </font>
    <font>
      <b/>
      <sz val="15"/>
      <name val="Arial Cyr"/>
      <family val="0"/>
    </font>
    <font>
      <sz val="11"/>
      <name val="Arial Cyr"/>
      <family val="0"/>
    </font>
    <font>
      <sz val="11"/>
      <color indexed="8"/>
      <name val="Arial Cyr"/>
      <family val="0"/>
    </font>
    <font>
      <sz val="10"/>
      <color indexed="8"/>
      <name val="Arial"/>
      <family val="2"/>
    </font>
    <font>
      <i/>
      <sz val="10"/>
      <name val="Arial Cyr"/>
      <family val="0"/>
    </font>
    <font>
      <b/>
      <sz val="12"/>
      <name val="Arial"/>
      <family val="2"/>
    </font>
    <font>
      <b/>
      <sz val="12"/>
      <color indexed="8"/>
      <name val="Arial"/>
      <family val="2"/>
    </font>
    <font>
      <i/>
      <sz val="8"/>
      <name val="Arial Cyr"/>
      <family val="0"/>
    </font>
    <font>
      <i/>
      <sz val="8"/>
      <name val="Arial"/>
      <family val="2"/>
    </font>
    <font>
      <i/>
      <sz val="7"/>
      <name val="Arial"/>
      <family val="2"/>
    </font>
    <font>
      <sz val="10"/>
      <name val="Arial"/>
      <family val="2"/>
    </font>
    <font>
      <b/>
      <sz val="14"/>
      <name val="Arial Cyr"/>
      <family val="0"/>
    </font>
    <font>
      <sz val="10.5"/>
      <name val="Arial Cyr"/>
      <family val="0"/>
    </font>
    <font>
      <b/>
      <sz val="9"/>
      <name val="Arial Cyr"/>
      <family val="0"/>
    </font>
    <font>
      <u val="single"/>
      <sz val="10"/>
      <color indexed="12"/>
      <name val="Arial Cyr"/>
      <family val="0"/>
    </font>
    <font>
      <b/>
      <sz val="8"/>
      <name val="Arial Cyr"/>
      <family val="0"/>
    </font>
    <font>
      <sz val="12"/>
      <name val="Symbol"/>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0"/>
      <color indexed="10"/>
      <name val="Calibri"/>
      <family val="2"/>
    </font>
    <font>
      <b/>
      <sz val="16"/>
      <color indexed="17"/>
      <name val="Calibri"/>
      <family val="2"/>
    </font>
    <font>
      <b/>
      <sz val="10"/>
      <color indexed="9"/>
      <name val="Arial Cyr"/>
      <family val="0"/>
    </font>
    <font>
      <b/>
      <sz val="14"/>
      <color indexed="10"/>
      <name val="Arial Cyr"/>
      <family val="0"/>
    </font>
    <font>
      <sz val="12"/>
      <color indexed="10"/>
      <name val="Arial Cyr"/>
      <family val="0"/>
    </font>
    <font>
      <b/>
      <sz val="12"/>
      <color indexed="10"/>
      <name val="Arial Cyr"/>
      <family val="0"/>
    </font>
    <font>
      <sz val="11"/>
      <color indexed="10"/>
      <name val="Arial Cyr"/>
      <family val="0"/>
    </font>
    <font>
      <sz val="9"/>
      <color indexed="10"/>
      <name val="Arial Cyr"/>
      <family val="0"/>
    </font>
    <font>
      <i/>
      <sz val="9"/>
      <color indexed="23"/>
      <name val="Arial Cyr"/>
      <family val="0"/>
    </font>
    <font>
      <sz val="11"/>
      <color indexed="9"/>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0"/>
      <color rgb="FFFF0000"/>
      <name val="Calibri"/>
      <family val="2"/>
    </font>
    <font>
      <b/>
      <sz val="16"/>
      <color rgb="FF006100"/>
      <name val="Calibri"/>
      <family val="2"/>
    </font>
    <font>
      <b/>
      <sz val="10"/>
      <color theme="0"/>
      <name val="Arial Cyr"/>
      <family val="0"/>
    </font>
    <font>
      <b/>
      <sz val="14"/>
      <color rgb="FFFF0000"/>
      <name val="Arial Cyr"/>
      <family val="0"/>
    </font>
    <font>
      <sz val="12"/>
      <color rgb="FFFF0000"/>
      <name val="Arial Cyr"/>
      <family val="0"/>
    </font>
    <font>
      <b/>
      <sz val="12"/>
      <color rgb="FFFF0000"/>
      <name val="Arial Cyr"/>
      <family val="0"/>
    </font>
    <font>
      <sz val="11"/>
      <color rgb="FFFF0000"/>
      <name val="Arial Cyr"/>
      <family val="0"/>
    </font>
    <font>
      <sz val="9"/>
      <color rgb="FFFF0000"/>
      <name val="Arial Cyr"/>
      <family val="0"/>
    </font>
    <font>
      <sz val="11"/>
      <color theme="0"/>
      <name val="Arial Cyr"/>
      <family val="0"/>
    </font>
    <font>
      <i/>
      <sz val="9"/>
      <color theme="0" tint="-0.4999699890613556"/>
      <name val="Arial Cyr"/>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style="medium"/>
      <top style="medium"/>
      <bottom style="medium"/>
    </border>
    <border>
      <left style="medium"/>
      <right/>
      <top style="medium"/>
      <bottom style="medium"/>
    </border>
    <border>
      <left/>
      <right style="medium"/>
      <top style="medium"/>
      <bottom style="medium"/>
    </border>
    <border>
      <left style="medium"/>
      <right style="medium"/>
      <top style="medium"/>
      <bottom style="thin"/>
    </border>
    <border>
      <left/>
      <right style="medium"/>
      <top/>
      <bottom/>
    </border>
    <border>
      <left style="medium"/>
      <right style="medium"/>
      <top/>
      <bottom style="thin"/>
    </border>
    <border>
      <left style="medium"/>
      <right style="medium"/>
      <top/>
      <bottom style="medium"/>
    </border>
    <border>
      <left style="medium"/>
      <right style="medium"/>
      <top/>
      <bottom/>
    </border>
    <border>
      <left style="medium"/>
      <right style="medium"/>
      <top style="medium"/>
      <bottom/>
    </border>
    <border>
      <left style="thin"/>
      <right style="thin"/>
      <top style="thin"/>
      <bottom style="thin"/>
    </border>
    <border>
      <left style="medium"/>
      <right/>
      <top style="medium"/>
      <bottom/>
    </border>
    <border>
      <left/>
      <right/>
      <top style="medium"/>
      <bottom style="medium"/>
    </border>
    <border>
      <left/>
      <right/>
      <top style="thin"/>
      <bottom style="thin"/>
    </border>
    <border>
      <left/>
      <right/>
      <top/>
      <bottom style="thin"/>
    </border>
    <border>
      <left style="medium">
        <color theme="3" tint="0.5999900102615356"/>
      </left>
      <right style="medium">
        <color theme="3" tint="0.5999900102615356"/>
      </right>
      <top style="medium">
        <color theme="3" tint="0.5999900102615356"/>
      </top>
      <bottom style="medium">
        <color theme="3" tint="0.5999900102615356"/>
      </bottom>
    </border>
    <border>
      <left style="medium"/>
      <right/>
      <top/>
      <bottom style="medium"/>
    </border>
    <border>
      <left/>
      <right style="medium"/>
      <top/>
      <bottom style="medium"/>
    </border>
    <border>
      <left style="medium"/>
      <right/>
      <top/>
      <bottom style="thin"/>
    </border>
    <border>
      <left style="medium"/>
      <right style="medium"/>
      <top style="thin"/>
      <bottom style="medium"/>
    </border>
    <border>
      <left/>
      <right/>
      <top style="thin"/>
      <bottom/>
    </border>
    <border>
      <left style="thin"/>
      <right style="thin"/>
      <top style="thin"/>
      <bottom>
        <color indexed="63"/>
      </bottom>
    </border>
    <border>
      <left style="medium"/>
      <right/>
      <top style="thin"/>
      <bottom/>
    </border>
    <border>
      <left/>
      <right style="medium"/>
      <top style="thin"/>
      <bottom/>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style="medium"/>
      <top style="thin"/>
      <bottom/>
    </border>
    <border>
      <left style="thin"/>
      <right/>
      <top style="medium"/>
      <bottom/>
    </border>
    <border>
      <left/>
      <right/>
      <top style="medium"/>
      <bottom/>
    </border>
    <border>
      <left style="thin"/>
      <right/>
      <top/>
      <bottom style="medium"/>
    </border>
    <border>
      <left/>
      <right/>
      <top/>
      <bottom style="medium"/>
    </border>
    <border>
      <left/>
      <right style="medium"/>
      <top style="medium"/>
      <bottom/>
    </border>
    <border>
      <left style="thin"/>
      <right/>
      <top style="thin"/>
      <bottom style="thin"/>
    </border>
    <border>
      <left/>
      <right style="thin"/>
      <top style="thin"/>
      <bottom style="thin"/>
    </border>
    <border>
      <left/>
      <right style="medium"/>
      <top style="thin"/>
      <bottom style="thin"/>
    </border>
    <border>
      <left style="medium"/>
      <right style="thin"/>
      <top/>
      <bottom style="thin"/>
    </border>
    <border>
      <left style="thin"/>
      <right style="thin"/>
      <top/>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medium"/>
    </border>
    <border>
      <left style="thin"/>
      <right style="medium"/>
      <top style="medium"/>
      <bottom style="medium"/>
    </border>
    <border>
      <left style="thin"/>
      <right/>
      <top style="medium"/>
      <bottom style="medium"/>
    </border>
    <border>
      <left style="thin"/>
      <right/>
      <top/>
      <bottom/>
    </border>
    <border>
      <left style="thin"/>
      <right/>
      <top/>
      <bottom style="thin"/>
    </border>
    <border>
      <left>
        <color indexed="63"/>
      </left>
      <right style="thin"/>
      <top style="medium"/>
      <bottom>
        <color indexed="63"/>
      </bottom>
    </border>
    <border>
      <left/>
      <right style="thin"/>
      <top/>
      <bottom style="medium"/>
    </border>
    <border>
      <left style="thin"/>
      <right/>
      <top style="medium"/>
      <bottom style="thin"/>
    </border>
    <border>
      <left style="thin"/>
      <right style="medium"/>
      <top style="thin"/>
      <bottom style="thin"/>
    </border>
    <border>
      <left style="thin"/>
      <right/>
      <top style="thin"/>
      <bottom/>
    </border>
    <border>
      <left/>
      <right style="thin"/>
      <top style="thin"/>
      <bottom/>
    </border>
    <border>
      <left/>
      <right style="thin"/>
      <top style="medium"/>
      <bottom style="medium"/>
    </border>
    <border>
      <left/>
      <right style="thin"/>
      <top/>
      <bottom/>
    </border>
    <border>
      <left/>
      <right style="thin"/>
      <top/>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top style="thin"/>
      <bottom style="medium"/>
    </border>
    <border>
      <left>
        <color indexed="63"/>
      </left>
      <right style="thin"/>
      <top style="thin"/>
      <bottom style="medium"/>
    </border>
    <border>
      <left style="medium"/>
      <right style="thin"/>
      <top style="medium"/>
      <bottom style="medium"/>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81" fillId="32" borderId="0" applyNumberFormat="0" applyBorder="0" applyAlignment="0" applyProtection="0"/>
  </cellStyleXfs>
  <cellXfs count="735">
    <xf numFmtId="0" fontId="0" fillId="0" borderId="0" xfId="0" applyAlignment="1">
      <alignment/>
    </xf>
    <xf numFmtId="0" fontId="3" fillId="0" borderId="0" xfId="0" applyFont="1" applyBorder="1" applyAlignment="1">
      <alignment vertical="center"/>
    </xf>
    <xf numFmtId="0" fontId="4" fillId="0" borderId="0" xfId="0" applyFont="1" applyAlignment="1">
      <alignment/>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Alignment="1" applyProtection="1">
      <alignment/>
      <protection locked="0"/>
    </xf>
    <xf numFmtId="0" fontId="4" fillId="0" borderId="0" xfId="0" applyFont="1" applyBorder="1" applyAlignment="1" applyProtection="1">
      <alignment vertical="center"/>
      <protection locked="0"/>
    </xf>
    <xf numFmtId="49" fontId="4" fillId="0" borderId="0" xfId="0" applyNumberFormat="1" applyFont="1" applyAlignment="1">
      <alignment horizontal="left" vertical="center"/>
    </xf>
    <xf numFmtId="0" fontId="3"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4" fillId="0" borderId="0" xfId="0" applyFont="1" applyFill="1" applyBorder="1" applyAlignment="1">
      <alignment vertical="center"/>
    </xf>
    <xf numFmtId="0" fontId="4" fillId="0" borderId="0" xfId="0" applyFont="1" applyAlignment="1">
      <alignment horizontal="center"/>
    </xf>
    <xf numFmtId="0" fontId="4" fillId="0" borderId="0" xfId="0" applyFont="1" applyBorder="1" applyAlignment="1">
      <alignment/>
    </xf>
    <xf numFmtId="0" fontId="4" fillId="0" borderId="0" xfId="0" applyFont="1" applyBorder="1" applyAlignment="1" applyProtection="1">
      <alignment/>
      <protection locked="0"/>
    </xf>
    <xf numFmtId="0" fontId="4" fillId="0" borderId="0" xfId="0" applyFont="1" applyAlignment="1" applyProtection="1">
      <alignment/>
      <protection locked="0"/>
    </xf>
    <xf numFmtId="49" fontId="4" fillId="0" borderId="0" xfId="0" applyNumberFormat="1" applyFont="1" applyFill="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Alignment="1">
      <alignment horizontal="center" textRotation="90"/>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4" xfId="0" applyNumberFormat="1" applyFont="1" applyFill="1" applyBorder="1" applyAlignment="1" applyProtection="1">
      <alignment horizontal="center" vertical="center"/>
      <protection locked="0"/>
    </xf>
    <xf numFmtId="0" fontId="0" fillId="0" borderId="0" xfId="0" applyBorder="1" applyAlignment="1">
      <alignment/>
    </xf>
    <xf numFmtId="0" fontId="17" fillId="0" borderId="0" xfId="0" applyNumberFormat="1" applyFont="1" applyBorder="1" applyAlignment="1">
      <alignment vertical="center" wrapText="1"/>
    </xf>
    <xf numFmtId="49" fontId="4" fillId="0"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NumberFormat="1" applyFont="1" applyFill="1" applyBorder="1" applyAlignment="1">
      <alignment vertical="center"/>
    </xf>
    <xf numFmtId="0" fontId="8" fillId="0" borderId="0" xfId="0" applyNumberFormat="1" applyFont="1" applyBorder="1" applyAlignment="1">
      <alignment vertical="center"/>
    </xf>
    <xf numFmtId="0" fontId="8" fillId="0" borderId="0" xfId="0" applyNumberFormat="1" applyFont="1" applyFill="1" applyBorder="1" applyAlignment="1">
      <alignment vertical="center"/>
    </xf>
    <xf numFmtId="0" fontId="8" fillId="0" borderId="0" xfId="0" applyFont="1" applyBorder="1" applyAlignment="1">
      <alignment/>
    </xf>
    <xf numFmtId="0" fontId="7" fillId="0" borderId="0" xfId="0" applyFont="1" applyFill="1" applyBorder="1" applyAlignment="1">
      <alignment/>
    </xf>
    <xf numFmtId="0" fontId="8" fillId="0" borderId="0" xfId="0" applyFont="1" applyBorder="1" applyAlignment="1">
      <alignment vertical="top" wrapText="1"/>
    </xf>
    <xf numFmtId="0" fontId="9" fillId="0" borderId="0" xfId="0" applyFont="1" applyBorder="1" applyAlignment="1">
      <alignment/>
    </xf>
    <xf numFmtId="0" fontId="4" fillId="0" borderId="0" xfId="0" applyFont="1" applyFill="1" applyBorder="1" applyAlignment="1">
      <alignment horizontal="left" vertic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0" fontId="4" fillId="0" borderId="0" xfId="0" applyFont="1" applyAlignment="1" applyProtection="1">
      <alignment/>
      <protection/>
    </xf>
    <xf numFmtId="49" fontId="4" fillId="0" borderId="1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49" fontId="4" fillId="0" borderId="0" xfId="0" applyNumberFormat="1"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15" xfId="0" applyFont="1" applyBorder="1" applyAlignment="1" applyProtection="1">
      <alignment/>
      <protection/>
    </xf>
    <xf numFmtId="0" fontId="8" fillId="0" borderId="0" xfId="0" applyNumberFormat="1" applyFont="1" applyBorder="1" applyAlignment="1" applyProtection="1">
      <alignment vertical="center"/>
      <protection/>
    </xf>
    <xf numFmtId="0" fontId="8"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49" fontId="11" fillId="0" borderId="16" xfId="0" applyNumberFormat="1" applyFont="1" applyFill="1" applyBorder="1" applyAlignment="1" applyProtection="1">
      <alignment horizontal="left" vertical="center"/>
      <protection locked="0"/>
    </xf>
    <xf numFmtId="49" fontId="11" fillId="0" borderId="14" xfId="0" applyNumberFormat="1" applyFont="1" applyFill="1" applyBorder="1" applyAlignment="1" applyProtection="1">
      <alignment horizontal="center" vertical="center"/>
      <protection locked="0"/>
    </xf>
    <xf numFmtId="49" fontId="11" fillId="0" borderId="16"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49" fontId="11" fillId="0" borderId="18" xfId="0" applyNumberFormat="1" applyFont="1" applyFill="1" applyBorder="1" applyAlignment="1" applyProtection="1">
      <alignment horizontal="center" vertical="center"/>
      <protection locked="0"/>
    </xf>
    <xf numFmtId="0" fontId="10" fillId="0" borderId="19" xfId="0" applyFont="1" applyBorder="1" applyAlignment="1" applyProtection="1">
      <alignment horizontal="center" textRotation="90"/>
      <protection locked="0"/>
    </xf>
    <xf numFmtId="0" fontId="4" fillId="0" borderId="0" xfId="0" applyFont="1" applyAlignment="1">
      <alignment vertical="top"/>
    </xf>
    <xf numFmtId="0" fontId="8" fillId="0" borderId="0" xfId="0" applyNumberFormat="1" applyFont="1" applyBorder="1" applyAlignment="1" applyProtection="1">
      <alignment vertical="center" wrapText="1"/>
      <protection/>
    </xf>
    <xf numFmtId="49" fontId="4"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8" fillId="0" borderId="0" xfId="0" applyFont="1" applyBorder="1" applyAlignment="1" applyProtection="1">
      <alignment vertical="center"/>
      <protection/>
    </xf>
    <xf numFmtId="0" fontId="7" fillId="0" borderId="0" xfId="0" applyFont="1" applyFill="1" applyBorder="1" applyAlignment="1" applyProtection="1">
      <alignment vertical="center"/>
      <protection/>
    </xf>
    <xf numFmtId="49" fontId="22" fillId="0" borderId="0" xfId="0" applyNumberFormat="1" applyFont="1" applyFill="1" applyAlignment="1" applyProtection="1">
      <alignment vertical="center"/>
      <protection/>
    </xf>
    <xf numFmtId="0" fontId="8" fillId="0" borderId="0" xfId="0" applyFont="1" applyBorder="1" applyAlignment="1" applyProtection="1">
      <alignment vertical="center" wrapText="1"/>
      <protection/>
    </xf>
    <xf numFmtId="0" fontId="4" fillId="0" borderId="0" xfId="0" applyFont="1" applyFill="1" applyAlignment="1" applyProtection="1">
      <alignment/>
      <protection locked="0"/>
    </xf>
    <xf numFmtId="0" fontId="4" fillId="0" borderId="0" xfId="0" applyFont="1" applyAlignment="1">
      <alignment horizontal="center" vertical="center"/>
    </xf>
    <xf numFmtId="0" fontId="4" fillId="0" borderId="0" xfId="0" applyFont="1" applyBorder="1" applyAlignment="1" applyProtection="1">
      <alignment horizontal="center" vertical="center"/>
      <protection locked="0"/>
    </xf>
    <xf numFmtId="0" fontId="0" fillId="0" borderId="20" xfId="0" applyFill="1" applyBorder="1" applyAlignment="1">
      <alignment/>
    </xf>
    <xf numFmtId="0" fontId="0" fillId="0" borderId="20" xfId="0" applyFill="1" applyBorder="1" applyAlignment="1">
      <alignment horizontal="center" vertical="center"/>
    </xf>
    <xf numFmtId="0" fontId="4" fillId="0" borderId="0" xfId="0" applyFont="1" applyAlignment="1" applyProtection="1">
      <alignment horizontal="center" vertical="center"/>
      <protection locked="0"/>
    </xf>
    <xf numFmtId="0" fontId="0" fillId="0" borderId="2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4" fillId="0" borderId="20" xfId="0" applyFont="1" applyBorder="1" applyAlignment="1">
      <alignment/>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49" fontId="3" fillId="33" borderId="12" xfId="0" applyNumberFormat="1" applyFont="1" applyFill="1" applyBorder="1" applyAlignment="1">
      <alignment horizontal="center" vertical="center"/>
    </xf>
    <xf numFmtId="49" fontId="3" fillId="33" borderId="22" xfId="0" applyNumberFormat="1" applyFont="1" applyFill="1" applyBorder="1" applyAlignment="1">
      <alignment horizontal="center" vertical="center"/>
    </xf>
    <xf numFmtId="0" fontId="3" fillId="33" borderId="22" xfId="0" applyFont="1" applyFill="1" applyBorder="1" applyAlignment="1">
      <alignment horizontal="left" vertical="center"/>
    </xf>
    <xf numFmtId="0" fontId="3" fillId="33" borderId="22" xfId="0" applyFont="1" applyFill="1" applyBorder="1" applyAlignment="1">
      <alignment horizontal="center" vertical="center"/>
    </xf>
    <xf numFmtId="0" fontId="3" fillId="33" borderId="13" xfId="0" applyFont="1" applyFill="1" applyBorder="1" applyAlignment="1">
      <alignment horizontal="center" vertical="center"/>
    </xf>
    <xf numFmtId="0" fontId="0" fillId="0" borderId="20" xfId="0" applyFont="1" applyFill="1" applyBorder="1" applyAlignment="1">
      <alignment/>
    </xf>
    <xf numFmtId="0" fontId="0"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Fill="1" applyBorder="1" applyAlignment="1">
      <alignment/>
    </xf>
    <xf numFmtId="0" fontId="77" fillId="0" borderId="0" xfId="54" applyFill="1" applyBorder="1" applyAlignment="1">
      <alignment/>
    </xf>
    <xf numFmtId="0" fontId="4" fillId="34" borderId="20" xfId="0" applyFont="1" applyFill="1" applyBorder="1" applyAlignment="1">
      <alignment/>
    </xf>
    <xf numFmtId="0" fontId="4" fillId="35" borderId="20" xfId="0" applyFont="1" applyFill="1" applyBorder="1" applyAlignment="1">
      <alignment/>
    </xf>
    <xf numFmtId="0" fontId="4" fillId="36" borderId="20" xfId="0" applyFont="1" applyFill="1" applyBorder="1" applyAlignment="1">
      <alignment/>
    </xf>
    <xf numFmtId="0" fontId="4" fillId="3" borderId="20" xfId="0" applyFont="1" applyFill="1" applyBorder="1" applyAlignment="1">
      <alignment/>
    </xf>
    <xf numFmtId="0" fontId="4" fillId="4" borderId="20" xfId="0" applyFont="1" applyFill="1" applyBorder="1" applyAlignment="1">
      <alignment/>
    </xf>
    <xf numFmtId="0" fontId="4" fillId="5" borderId="20" xfId="0" applyFont="1" applyFill="1" applyBorder="1" applyAlignment="1">
      <alignment/>
    </xf>
    <xf numFmtId="0" fontId="4" fillId="7" borderId="20" xfId="0" applyFont="1" applyFill="1" applyBorder="1" applyAlignment="1">
      <alignment/>
    </xf>
    <xf numFmtId="0" fontId="4" fillId="6" borderId="20" xfId="0" applyFont="1" applyFill="1" applyBorder="1" applyAlignment="1">
      <alignment/>
    </xf>
    <xf numFmtId="0" fontId="4" fillId="10" borderId="20" xfId="0" applyFont="1" applyFill="1" applyBorder="1" applyAlignment="1">
      <alignment/>
    </xf>
    <xf numFmtId="0" fontId="4" fillId="18" borderId="20" xfId="0" applyFont="1" applyFill="1" applyBorder="1" applyAlignment="1">
      <alignment/>
    </xf>
    <xf numFmtId="0" fontId="4" fillId="12" borderId="20" xfId="0" applyFont="1" applyFill="1" applyBorder="1" applyAlignment="1">
      <alignment/>
    </xf>
    <xf numFmtId="0" fontId="4" fillId="13" borderId="20" xfId="0" applyFont="1" applyFill="1" applyBorder="1" applyAlignment="1">
      <alignment/>
    </xf>
    <xf numFmtId="0" fontId="4" fillId="37" borderId="20" xfId="0" applyFont="1" applyFill="1" applyBorder="1" applyAlignment="1">
      <alignment/>
    </xf>
    <xf numFmtId="0" fontId="4" fillId="17" borderId="20" xfId="0" applyFont="1" applyFill="1" applyBorder="1" applyAlignment="1">
      <alignment/>
    </xf>
    <xf numFmtId="0" fontId="4" fillId="15" borderId="20" xfId="0" applyFont="1" applyFill="1" applyBorder="1" applyAlignment="1">
      <alignment/>
    </xf>
    <xf numFmtId="0" fontId="4" fillId="38" borderId="20" xfId="0" applyFont="1" applyFill="1" applyBorder="1" applyAlignment="1">
      <alignment/>
    </xf>
    <xf numFmtId="0" fontId="4" fillId="0" borderId="23" xfId="0" applyFont="1" applyBorder="1" applyAlignment="1">
      <alignment horizontal="center" vertical="center" wrapText="1"/>
    </xf>
    <xf numFmtId="0" fontId="3" fillId="0" borderId="24" xfId="0" applyFont="1" applyBorder="1" applyAlignment="1">
      <alignment horizontal="center"/>
    </xf>
    <xf numFmtId="0" fontId="4" fillId="0" borderId="23" xfId="0" applyFont="1" applyBorder="1" applyAlignment="1">
      <alignment horizontal="center" wrapText="1"/>
    </xf>
    <xf numFmtId="0" fontId="3" fillId="0" borderId="24" xfId="0" applyFont="1" applyBorder="1" applyAlignment="1">
      <alignment/>
    </xf>
    <xf numFmtId="0" fontId="4" fillId="0" borderId="23" xfId="0" applyFont="1" applyBorder="1" applyAlignment="1">
      <alignment vertical="center" wrapText="1"/>
    </xf>
    <xf numFmtId="0" fontId="4" fillId="0" borderId="23" xfId="0" applyFont="1" applyBorder="1" applyAlignment="1" applyProtection="1">
      <alignment/>
      <protection locked="0"/>
    </xf>
    <xf numFmtId="0" fontId="0" fillId="0" borderId="20" xfId="0" applyFont="1" applyFill="1" applyBorder="1" applyAlignment="1">
      <alignment horizontal="center" vertical="center"/>
    </xf>
    <xf numFmtId="0" fontId="4" fillId="0" borderId="0" xfId="0" applyFont="1" applyFill="1" applyAlignment="1">
      <alignment horizontal="center" textRotation="90"/>
    </xf>
    <xf numFmtId="0" fontId="4" fillId="0" borderId="0" xfId="0" applyFont="1" applyFill="1" applyAlignment="1" applyProtection="1">
      <alignment/>
      <protection/>
    </xf>
    <xf numFmtId="0" fontId="4" fillId="0" borderId="0" xfId="0" applyFont="1" applyFill="1" applyAlignment="1">
      <alignment/>
    </xf>
    <xf numFmtId="0" fontId="0" fillId="0" borderId="0" xfId="0" applyFont="1" applyFill="1" applyAlignment="1" applyProtection="1">
      <alignment vertical="center"/>
      <protection/>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xf>
    <xf numFmtId="0" fontId="4" fillId="6" borderId="20" xfId="0" applyFont="1" applyFill="1" applyBorder="1" applyAlignment="1">
      <alignment horizontal="center" vertical="top" wrapText="1"/>
    </xf>
    <xf numFmtId="0" fontId="4" fillId="6" borderId="20" xfId="0" applyFont="1" applyFill="1" applyBorder="1" applyAlignment="1" applyProtection="1">
      <alignment horizontal="center" vertical="top" wrapText="1"/>
      <protection locked="0"/>
    </xf>
    <xf numFmtId="0" fontId="4" fillId="13" borderId="20" xfId="0" applyFont="1" applyFill="1" applyBorder="1" applyAlignment="1" applyProtection="1">
      <alignment horizontal="center" vertical="top"/>
      <protection locked="0"/>
    </xf>
    <xf numFmtId="0" fontId="4" fillId="9" borderId="20" xfId="0" applyFont="1" applyFill="1" applyBorder="1" applyAlignment="1" applyProtection="1">
      <alignment horizontal="center" vertical="top" wrapText="1"/>
      <protection locked="0"/>
    </xf>
    <xf numFmtId="0" fontId="4" fillId="9" borderId="20" xfId="0" applyFont="1" applyFill="1" applyBorder="1" applyAlignment="1" applyProtection="1">
      <alignment horizontal="center" vertical="top"/>
      <protection locked="0"/>
    </xf>
    <xf numFmtId="0" fontId="4" fillId="9" borderId="20" xfId="0" applyFont="1" applyFill="1" applyBorder="1" applyAlignment="1">
      <alignment horizontal="center" vertical="top" wrapText="1"/>
    </xf>
    <xf numFmtId="0" fontId="4" fillId="37" borderId="20" xfId="0" applyFont="1" applyFill="1" applyBorder="1" applyAlignment="1" applyProtection="1">
      <alignment horizontal="center" vertical="top" wrapText="1"/>
      <protection locked="0"/>
    </xf>
    <xf numFmtId="0" fontId="4" fillId="16" borderId="20" xfId="0" applyFont="1" applyFill="1" applyBorder="1" applyAlignment="1" applyProtection="1">
      <alignment horizontal="center" vertical="top" wrapText="1"/>
      <protection locked="0"/>
    </xf>
    <xf numFmtId="0" fontId="4" fillId="13" borderId="20" xfId="0" applyFont="1" applyFill="1" applyBorder="1" applyAlignment="1">
      <alignment horizontal="center" vertical="top" wrapText="1"/>
    </xf>
    <xf numFmtId="0" fontId="4" fillId="33" borderId="20" xfId="0" applyFont="1" applyFill="1" applyBorder="1" applyAlignment="1">
      <alignment horizontal="center" vertical="top" wrapText="1"/>
    </xf>
    <xf numFmtId="0" fontId="19" fillId="0" borderId="0" xfId="0" applyNumberFormat="1" applyFont="1" applyBorder="1" applyAlignment="1">
      <alignment vertical="center" wrapText="1"/>
    </xf>
    <xf numFmtId="0" fontId="19" fillId="0" borderId="0" xfId="0" applyNumberFormat="1" applyFont="1" applyFill="1" applyBorder="1" applyAlignment="1">
      <alignment vertical="center" wrapText="1"/>
    </xf>
    <xf numFmtId="0" fontId="0" fillId="0" borderId="0" xfId="0" applyFill="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1" fontId="0" fillId="0" borderId="25" xfId="0" applyNumberFormat="1" applyFill="1" applyBorder="1" applyAlignment="1">
      <alignment horizontal="left" vertical="center"/>
    </xf>
    <xf numFmtId="0" fontId="0" fillId="0" borderId="0" xfId="0" applyAlignment="1">
      <alignment horizontal="right"/>
    </xf>
    <xf numFmtId="179" fontId="81" fillId="0" borderId="0" xfId="62" applyNumberFormat="1" applyFill="1" applyAlignment="1">
      <alignment horizontal="center"/>
    </xf>
    <xf numFmtId="0" fontId="4" fillId="39" borderId="0" xfId="0" applyFont="1" applyFill="1" applyAlignment="1">
      <alignment/>
    </xf>
    <xf numFmtId="0" fontId="8" fillId="0" borderId="0" xfId="0" applyNumberFormat="1" applyFont="1" applyBorder="1" applyAlignment="1" applyProtection="1">
      <alignment horizontal="left" vertical="center" wrapText="1"/>
      <protection/>
    </xf>
    <xf numFmtId="0" fontId="4" fillId="0" borderId="0" xfId="0" applyFont="1" applyFill="1" applyBorder="1" applyAlignment="1" applyProtection="1">
      <alignment horizontal="center" vertical="top"/>
      <protection locked="0"/>
    </xf>
    <xf numFmtId="0" fontId="4" fillId="0" borderId="0" xfId="0" applyFont="1" applyAlignment="1" applyProtection="1">
      <alignment wrapText="1"/>
      <protection locked="0"/>
    </xf>
    <xf numFmtId="0" fontId="4" fillId="0" borderId="0" xfId="0" applyFont="1" applyFill="1" applyBorder="1" applyAlignment="1">
      <alignment vertical="center"/>
    </xf>
    <xf numFmtId="0" fontId="68" fillId="0" borderId="0" xfId="42" applyAlignment="1" applyProtection="1">
      <alignment/>
      <protection locked="0"/>
    </xf>
    <xf numFmtId="0" fontId="2" fillId="0" borderId="0" xfId="0" applyFont="1" applyAlignment="1">
      <alignment horizontal="center" vertical="center" wrapText="1"/>
    </xf>
    <xf numFmtId="0" fontId="6" fillId="0" borderId="0" xfId="0" applyFont="1" applyFill="1" applyBorder="1" applyAlignment="1" applyProtection="1">
      <alignment horizontal="left" vertical="top"/>
      <protection/>
    </xf>
    <xf numFmtId="49" fontId="4" fillId="0" borderId="26" xfId="0" applyNumberFormat="1" applyFont="1" applyFill="1" applyBorder="1" applyAlignment="1" applyProtection="1">
      <alignment horizontal="left" vertical="center"/>
      <protection/>
    </xf>
    <xf numFmtId="0" fontId="4" fillId="0" borderId="27" xfId="0" applyFont="1" applyBorder="1" applyAlignment="1" applyProtection="1">
      <alignment/>
      <protection/>
    </xf>
    <xf numFmtId="185" fontId="15" fillId="0" borderId="28" xfId="0" applyNumberFormat="1" applyFont="1" applyFill="1" applyBorder="1" applyAlignment="1" applyProtection="1">
      <alignment horizontal="left" vertical="center"/>
      <protection locked="0"/>
    </xf>
    <xf numFmtId="185" fontId="15" fillId="0" borderId="16" xfId="0" applyNumberFormat="1" applyFont="1" applyFill="1" applyBorder="1" applyAlignment="1" applyProtection="1">
      <alignment horizontal="left" vertical="center"/>
      <protection locked="0"/>
    </xf>
    <xf numFmtId="185" fontId="11" fillId="0" borderId="14" xfId="0" applyNumberFormat="1" applyFont="1" applyFill="1" applyBorder="1" applyAlignment="1" applyProtection="1">
      <alignment horizontal="center" vertical="center"/>
      <protection locked="0"/>
    </xf>
    <xf numFmtId="185" fontId="11" fillId="0" borderId="16" xfId="0" applyNumberFormat="1" applyFont="1" applyFill="1" applyBorder="1" applyAlignment="1" applyProtection="1">
      <alignment horizontal="center" vertical="center"/>
      <protection locked="0"/>
    </xf>
    <xf numFmtId="185" fontId="11" fillId="0" borderId="28" xfId="0" applyNumberFormat="1" applyFont="1" applyFill="1" applyBorder="1" applyAlignment="1" applyProtection="1">
      <alignment horizontal="center" vertical="center"/>
      <protection locked="0"/>
    </xf>
    <xf numFmtId="185" fontId="11" fillId="0" borderId="10" xfId="0" applyNumberFormat="1" applyFont="1" applyFill="1" applyBorder="1" applyAlignment="1" applyProtection="1">
      <alignment horizontal="center" vertical="center"/>
      <protection locked="0"/>
    </xf>
    <xf numFmtId="185" fontId="15" fillId="0" borderId="14" xfId="0" applyNumberFormat="1" applyFont="1" applyFill="1" applyBorder="1" applyAlignment="1" applyProtection="1">
      <alignment horizontal="center" vertical="center"/>
      <protection locked="0"/>
    </xf>
    <xf numFmtId="0" fontId="4" fillId="40" borderId="0" xfId="0" applyFont="1" applyFill="1" applyAlignment="1">
      <alignment/>
    </xf>
    <xf numFmtId="0" fontId="4" fillId="25" borderId="0" xfId="0" applyFont="1" applyFill="1" applyAlignment="1">
      <alignment/>
    </xf>
    <xf numFmtId="49" fontId="4" fillId="0" borderId="0" xfId="0" applyNumberFormat="1" applyFont="1" applyAlignment="1">
      <alignment/>
    </xf>
    <xf numFmtId="0" fontId="4" fillId="0" borderId="20" xfId="0" applyFont="1" applyBorder="1" applyAlignment="1" applyProtection="1">
      <alignment/>
      <protection locked="0"/>
    </xf>
    <xf numFmtId="0" fontId="4" fillId="0" borderId="0" xfId="0" applyNumberFormat="1" applyFont="1" applyBorder="1" applyAlignment="1">
      <alignment vertical="center"/>
    </xf>
    <xf numFmtId="0" fontId="0" fillId="0" borderId="0" xfId="0" applyFill="1" applyAlignment="1">
      <alignment horizontal="center"/>
    </xf>
    <xf numFmtId="0" fontId="19" fillId="0" borderId="20" xfId="0" applyNumberFormat="1" applyFont="1" applyBorder="1" applyAlignment="1">
      <alignment vertical="center" wrapText="1"/>
    </xf>
    <xf numFmtId="0" fontId="19" fillId="0" borderId="20" xfId="0" applyNumberFormat="1" applyFont="1" applyFill="1" applyBorder="1" applyAlignment="1">
      <alignment vertical="center" wrapText="1"/>
    </xf>
    <xf numFmtId="0" fontId="4" fillId="0" borderId="0" xfId="0" applyFont="1" applyAlignment="1">
      <alignment horizontal="right"/>
    </xf>
    <xf numFmtId="0" fontId="4" fillId="0" borderId="20" xfId="0" applyFont="1" applyFill="1" applyBorder="1" applyAlignment="1" applyProtection="1">
      <alignment horizontal="center" vertical="top"/>
      <protection locked="0"/>
    </xf>
    <xf numFmtId="0" fontId="4" fillId="0" borderId="20" xfId="0" applyFont="1" applyFill="1" applyBorder="1" applyAlignment="1" applyProtection="1">
      <alignment horizontal="center" vertical="top" wrapText="1"/>
      <protection locked="0"/>
    </xf>
    <xf numFmtId="179" fontId="4" fillId="0" borderId="0" xfId="0" applyNumberFormat="1" applyFont="1" applyAlignment="1">
      <alignment/>
    </xf>
    <xf numFmtId="176" fontId="4" fillId="0" borderId="0" xfId="43" applyFont="1" applyAlignment="1">
      <alignment/>
    </xf>
    <xf numFmtId="176" fontId="0" fillId="0" borderId="0" xfId="43" applyFont="1" applyAlignment="1">
      <alignment horizontal="center"/>
    </xf>
    <xf numFmtId="182" fontId="4" fillId="0" borderId="14" xfId="0" applyNumberFormat="1" applyFont="1" applyBorder="1" applyAlignment="1">
      <alignment/>
    </xf>
    <xf numFmtId="9" fontId="4" fillId="0" borderId="29" xfId="57" applyFont="1" applyBorder="1" applyAlignment="1">
      <alignment/>
    </xf>
    <xf numFmtId="179" fontId="0" fillId="0" borderId="0" xfId="0" applyNumberFormat="1" applyFill="1" applyAlignment="1">
      <alignment horizontal="center"/>
    </xf>
    <xf numFmtId="9" fontId="0" fillId="0" borderId="0" xfId="57" applyFont="1" applyFill="1" applyAlignment="1">
      <alignment horizontal="center"/>
    </xf>
    <xf numFmtId="0" fontId="4" fillId="0" borderId="0" xfId="0" applyFont="1" applyAlignment="1">
      <alignment/>
    </xf>
    <xf numFmtId="0" fontId="4" fillId="0" borderId="20" xfId="0" applyFont="1" applyBorder="1" applyAlignment="1">
      <alignment/>
    </xf>
    <xf numFmtId="0" fontId="4" fillId="0" borderId="23" xfId="0" applyFont="1" applyBorder="1" applyAlignment="1">
      <alignment horizontal="center" wrapText="1"/>
    </xf>
    <xf numFmtId="0" fontId="4" fillId="0" borderId="0" xfId="0" applyFont="1" applyAlignment="1">
      <alignment horizontal="center" wrapText="1"/>
    </xf>
    <xf numFmtId="0" fontId="4" fillId="0" borderId="22" xfId="0" applyNumberFormat="1" applyFont="1" applyBorder="1" applyAlignment="1">
      <alignment vertical="center"/>
    </xf>
    <xf numFmtId="0" fontId="4" fillId="0" borderId="13" xfId="0" applyNumberFormat="1" applyFont="1" applyBorder="1" applyAlignment="1">
      <alignment vertical="center"/>
    </xf>
    <xf numFmtId="0" fontId="0" fillId="0" borderId="0" xfId="0" applyFont="1" applyAlignment="1" applyProtection="1">
      <alignment/>
      <protection locked="0"/>
    </xf>
    <xf numFmtId="0" fontId="81" fillId="0" borderId="0" xfId="62" applyFill="1" applyBorder="1" applyAlignment="1">
      <alignment horizontal="center" vertical="center"/>
    </xf>
    <xf numFmtId="0" fontId="4" fillId="0" borderId="0" xfId="0" applyFont="1" applyFill="1" applyBorder="1" applyAlignment="1">
      <alignment horizontal="center" vertical="center"/>
    </xf>
    <xf numFmtId="9" fontId="82" fillId="0" borderId="0" xfId="62" applyNumberFormat="1" applyFont="1" applyFill="1" applyBorder="1" applyAlignment="1" applyProtection="1">
      <alignment horizontal="center" vertical="center"/>
      <protection locked="0"/>
    </xf>
    <xf numFmtId="0" fontId="83" fillId="0" borderId="0" xfId="62" applyFont="1" applyFill="1" applyBorder="1" applyAlignment="1">
      <alignment horizontal="center" vertical="center"/>
    </xf>
    <xf numFmtId="1" fontId="84" fillId="0" borderId="0" xfId="0" applyNumberFormat="1" applyFont="1" applyFill="1" applyBorder="1" applyAlignment="1">
      <alignment horizontal="right" vertical="center"/>
    </xf>
    <xf numFmtId="170" fontId="3" fillId="0" borderId="0" xfId="0" applyNumberFormat="1" applyFont="1" applyFill="1" applyBorder="1" applyAlignment="1" applyProtection="1">
      <alignment horizontal="right" vertical="center" wrapText="1"/>
      <protection hidden="1"/>
    </xf>
    <xf numFmtId="170" fontId="3" fillId="0" borderId="0" xfId="0" applyNumberFormat="1" applyFont="1" applyFill="1" applyBorder="1" applyAlignment="1">
      <alignment vertical="center" wrapText="1"/>
    </xf>
    <xf numFmtId="9" fontId="0" fillId="0" borderId="0" xfId="0" applyNumberFormat="1" applyFill="1" applyBorder="1" applyAlignment="1">
      <alignment horizontal="center" vertical="center"/>
    </xf>
    <xf numFmtId="0" fontId="0" fillId="0" borderId="0" xfId="0" applyFont="1" applyFill="1" applyBorder="1" applyAlignment="1">
      <alignment vertical="center" wrapText="1"/>
    </xf>
    <xf numFmtId="179" fontId="4" fillId="0" borderId="0" xfId="0" applyNumberFormat="1" applyFont="1" applyFill="1" applyBorder="1" applyAlignment="1">
      <alignment/>
    </xf>
    <xf numFmtId="0" fontId="4" fillId="0" borderId="0" xfId="0" applyFont="1" applyFill="1" applyBorder="1" applyAlignment="1">
      <alignment wrapText="1"/>
    </xf>
    <xf numFmtId="176" fontId="4" fillId="0" borderId="0" xfId="43" applyFont="1" applyFill="1" applyBorder="1" applyAlignment="1">
      <alignment/>
    </xf>
    <xf numFmtId="0" fontId="84" fillId="0" borderId="0" xfId="0" applyNumberFormat="1" applyFont="1" applyFill="1" applyBorder="1" applyAlignment="1">
      <alignment horizontal="right" vertical="center" wrapText="1"/>
    </xf>
    <xf numFmtId="182" fontId="29" fillId="0" borderId="0" xfId="0" applyNumberFormat="1" applyFont="1" applyFill="1" applyBorder="1" applyAlignment="1">
      <alignment vertical="center" wrapText="1"/>
    </xf>
    <xf numFmtId="170" fontId="29" fillId="0" borderId="0" xfId="0" applyNumberFormat="1" applyFont="1" applyFill="1" applyBorder="1" applyAlignment="1">
      <alignment vertical="center" wrapText="1"/>
    </xf>
    <xf numFmtId="0" fontId="66" fillId="0" borderId="0" xfId="40" applyFill="1" applyBorder="1" applyAlignment="1">
      <alignment/>
    </xf>
    <xf numFmtId="9" fontId="66" fillId="0" borderId="0" xfId="40" applyNumberFormat="1" applyFill="1" applyBorder="1" applyAlignment="1">
      <alignment/>
    </xf>
    <xf numFmtId="0" fontId="84" fillId="0" borderId="0" xfId="0" applyFont="1" applyFill="1" applyBorder="1" applyAlignment="1">
      <alignment horizontal="right"/>
    </xf>
    <xf numFmtId="182" fontId="29" fillId="0" borderId="0" xfId="0" applyNumberFormat="1" applyFont="1" applyFill="1" applyBorder="1" applyAlignment="1" applyProtection="1">
      <alignment horizontal="right" vertical="center" wrapText="1"/>
      <protection hidden="1"/>
    </xf>
    <xf numFmtId="182" fontId="66" fillId="0" borderId="0" xfId="40" applyNumberFormat="1" applyFill="1" applyBorder="1" applyAlignment="1">
      <alignment/>
    </xf>
    <xf numFmtId="182" fontId="85" fillId="0" borderId="0" xfId="0" applyNumberFormat="1" applyFont="1" applyFill="1" applyBorder="1" applyAlignment="1">
      <alignment vertical="center" wrapText="1"/>
    </xf>
    <xf numFmtId="182" fontId="4" fillId="0" borderId="0" xfId="0" applyNumberFormat="1" applyFont="1" applyFill="1" applyBorder="1" applyAlignment="1">
      <alignment/>
    </xf>
    <xf numFmtId="0" fontId="4" fillId="0" borderId="11" xfId="0" applyFont="1" applyBorder="1" applyAlignment="1">
      <alignment/>
    </xf>
    <xf numFmtId="49" fontId="11" fillId="0" borderId="29" xfId="0" applyNumberFormat="1" applyFont="1" applyFill="1" applyBorder="1" applyAlignment="1" applyProtection="1">
      <alignment horizontal="left" vertical="center"/>
      <protection locked="0"/>
    </xf>
    <xf numFmtId="185" fontId="15" fillId="0" borderId="29" xfId="0" applyNumberFormat="1" applyFont="1" applyFill="1" applyBorder="1" applyAlignment="1" applyProtection="1">
      <alignment horizontal="left" vertical="center"/>
      <protection locked="0"/>
    </xf>
    <xf numFmtId="0" fontId="19" fillId="0" borderId="0" xfId="0" applyFont="1" applyAlignment="1">
      <alignment/>
    </xf>
    <xf numFmtId="0" fontId="19" fillId="0" borderId="12" xfId="0" applyNumberFormat="1" applyFont="1" applyBorder="1" applyAlignment="1">
      <alignment vertical="center"/>
    </xf>
    <xf numFmtId="0" fontId="86" fillId="0" borderId="0" xfId="0" applyFont="1" applyAlignment="1">
      <alignment/>
    </xf>
    <xf numFmtId="0" fontId="87" fillId="0" borderId="0" xfId="0" applyFont="1" applyAlignment="1">
      <alignment/>
    </xf>
    <xf numFmtId="0" fontId="86" fillId="0" borderId="0" xfId="0" applyFont="1" applyAlignment="1">
      <alignment/>
    </xf>
    <xf numFmtId="0" fontId="86" fillId="0" borderId="0" xfId="0" applyFont="1" applyAlignment="1">
      <alignment horizontal="left" vertical="center"/>
    </xf>
    <xf numFmtId="49" fontId="2" fillId="0" borderId="0" xfId="0" applyNumberFormat="1" applyFont="1" applyFill="1" applyBorder="1" applyAlignment="1" applyProtection="1">
      <alignment vertical="top" wrapText="1"/>
      <protection/>
    </xf>
    <xf numFmtId="0" fontId="4" fillId="0" borderId="0" xfId="0" applyFont="1" applyAlignment="1" applyProtection="1">
      <alignment vertical="center"/>
      <protection locked="0"/>
    </xf>
    <xf numFmtId="0" fontId="4" fillId="0" borderId="23" xfId="0" applyFont="1" applyFill="1" applyBorder="1" applyAlignment="1" applyProtection="1">
      <alignment vertical="center" wrapText="1"/>
      <protection locked="0"/>
    </xf>
    <xf numFmtId="0" fontId="4" fillId="0" borderId="30" xfId="0" applyFont="1" applyFill="1" applyBorder="1" applyAlignment="1" applyProtection="1">
      <alignment vertical="center" wrapText="1"/>
      <protection locked="0"/>
    </xf>
    <xf numFmtId="0" fontId="0" fillId="0" borderId="22" xfId="0" applyNumberFormat="1" applyFont="1" applyBorder="1" applyAlignment="1">
      <alignment horizontal="right" vertical="center" wrapText="1"/>
    </xf>
    <xf numFmtId="0" fontId="4" fillId="0" borderId="0" xfId="0" applyFont="1" applyAlignment="1" applyProtection="1">
      <alignment horizontal="center"/>
      <protection locked="0"/>
    </xf>
    <xf numFmtId="0" fontId="4" fillId="0" borderId="0" xfId="0" applyNumberFormat="1" applyFont="1" applyBorder="1" applyAlignment="1">
      <alignment horizontal="center" vertical="center"/>
    </xf>
    <xf numFmtId="0" fontId="4" fillId="0" borderId="0" xfId="0" applyFont="1" applyBorder="1" applyAlignment="1" applyProtection="1">
      <alignment horizontal="center"/>
      <protection locked="0"/>
    </xf>
    <xf numFmtId="0" fontId="19" fillId="0" borderId="0" xfId="0" applyNumberFormat="1" applyFont="1" applyBorder="1" applyAlignment="1">
      <alignment horizontal="center" vertical="center" wrapText="1"/>
    </xf>
    <xf numFmtId="0" fontId="19" fillId="0" borderId="0" xfId="0" applyNumberFormat="1" applyFont="1" applyFill="1" applyBorder="1" applyAlignment="1">
      <alignment horizontal="center" vertical="center" wrapText="1"/>
    </xf>
    <xf numFmtId="0" fontId="4" fillId="0" borderId="0" xfId="0" applyFont="1" applyAlignment="1">
      <alignment horizontal="center" vertical="top"/>
    </xf>
    <xf numFmtId="49" fontId="2" fillId="0" borderId="0" xfId="0" applyNumberFormat="1" applyFont="1" applyFill="1" applyBorder="1" applyAlignment="1" applyProtection="1">
      <alignment horizontal="center" vertical="top" wrapText="1"/>
      <protection/>
    </xf>
    <xf numFmtId="49" fontId="4" fillId="0" borderId="0" xfId="0" applyNumberFormat="1" applyFont="1" applyFill="1" applyBorder="1" applyAlignment="1">
      <alignment horizontal="left" vertical="center" wrapText="1"/>
    </xf>
    <xf numFmtId="0" fontId="86" fillId="0" borderId="0" xfId="0" applyFont="1" applyAlignment="1" applyProtection="1">
      <alignment/>
      <protection locked="0"/>
    </xf>
    <xf numFmtId="0" fontId="86" fillId="0" borderId="20" xfId="0" applyFont="1" applyBorder="1" applyAlignment="1" applyProtection="1">
      <alignment/>
      <protection/>
    </xf>
    <xf numFmtId="0" fontId="88" fillId="0" borderId="20" xfId="0" applyNumberFormat="1" applyFont="1" applyBorder="1" applyAlignment="1">
      <alignment vertical="center" wrapText="1"/>
    </xf>
    <xf numFmtId="0" fontId="88" fillId="0" borderId="20" xfId="0" applyNumberFormat="1" applyFont="1" applyFill="1" applyBorder="1" applyAlignment="1">
      <alignment vertical="center" wrapText="1"/>
    </xf>
    <xf numFmtId="0" fontId="4" fillId="0" borderId="20" xfId="0" applyFont="1" applyBorder="1" applyAlignment="1">
      <alignment horizontal="center" vertical="center"/>
    </xf>
    <xf numFmtId="0" fontId="19" fillId="0" borderId="20" xfId="0" applyNumberFormat="1" applyFont="1" applyBorder="1" applyAlignment="1">
      <alignment horizontal="center" vertical="center" wrapText="1"/>
    </xf>
    <xf numFmtId="0" fontId="86" fillId="0" borderId="20" xfId="0" applyFont="1" applyBorder="1" applyAlignment="1">
      <alignment/>
    </xf>
    <xf numFmtId="0" fontId="86" fillId="0" borderId="20" xfId="0" applyFont="1" applyBorder="1" applyAlignment="1" applyProtection="1">
      <alignment/>
      <protection locked="0"/>
    </xf>
    <xf numFmtId="0" fontId="86" fillId="0" borderId="0" xfId="0" applyFont="1" applyAlignment="1">
      <alignment horizontal="center"/>
    </xf>
    <xf numFmtId="1" fontId="4" fillId="0" borderId="0" xfId="0" applyNumberFormat="1" applyFont="1" applyAlignment="1">
      <alignment/>
    </xf>
    <xf numFmtId="1" fontId="4" fillId="0" borderId="0" xfId="0" applyNumberFormat="1" applyFont="1" applyAlignment="1">
      <alignment horizontal="left" vertical="center"/>
    </xf>
    <xf numFmtId="0" fontId="8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pplyProtection="1">
      <alignment/>
      <protection locked="0"/>
    </xf>
    <xf numFmtId="0" fontId="10" fillId="0" borderId="0" xfId="0" applyFont="1" applyAlignment="1">
      <alignment horizontal="center" vertical="center"/>
    </xf>
    <xf numFmtId="0" fontId="4" fillId="0" borderId="0" xfId="0" applyFont="1" applyAlignment="1" applyProtection="1">
      <alignment horizontal="right" vertical="center"/>
      <protection locked="0"/>
    </xf>
    <xf numFmtId="0" fontId="4" fillId="0" borderId="20" xfId="0" applyFont="1" applyBorder="1" applyAlignment="1" applyProtection="1">
      <alignment/>
      <protection locked="0"/>
    </xf>
    <xf numFmtId="0" fontId="4" fillId="0" borderId="31" xfId="0" applyFont="1" applyBorder="1" applyAlignment="1" applyProtection="1">
      <alignment/>
      <protection locked="0"/>
    </xf>
    <xf numFmtId="49" fontId="68" fillId="0" borderId="32" xfId="42" applyNumberFormat="1" applyFill="1" applyBorder="1" applyAlignment="1" applyProtection="1">
      <alignment horizontal="center" vertical="center" wrapText="1"/>
      <protection locked="0"/>
    </xf>
    <xf numFmtId="49" fontId="68" fillId="0" borderId="30" xfId="42" applyNumberFormat="1" applyFill="1" applyBorder="1" applyAlignment="1" applyProtection="1">
      <alignment horizontal="center" vertical="center" wrapText="1"/>
      <protection locked="0"/>
    </xf>
    <xf numFmtId="49" fontId="68" fillId="0" borderId="33" xfId="42" applyNumberForma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left" vertical="center" wrapText="1"/>
      <protection/>
    </xf>
    <xf numFmtId="0" fontId="9" fillId="0" borderId="30" xfId="0" applyNumberFormat="1" applyFont="1" applyFill="1" applyBorder="1" applyAlignment="1" applyProtection="1">
      <alignment horizontal="left" vertical="center" wrapText="1"/>
      <protection/>
    </xf>
    <xf numFmtId="0" fontId="9" fillId="0" borderId="33"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9" fillId="0" borderId="28" xfId="0" applyNumberFormat="1" applyFont="1" applyFill="1" applyBorder="1" applyAlignment="1" applyProtection="1">
      <alignment horizontal="left" vertical="center" wrapText="1"/>
      <protection/>
    </xf>
    <xf numFmtId="0" fontId="9" fillId="0" borderId="24" xfId="0" applyNumberFormat="1" applyFont="1" applyFill="1" applyBorder="1" applyAlignment="1" applyProtection="1">
      <alignment horizontal="left" vertical="center" wrapText="1"/>
      <protection/>
    </xf>
    <xf numFmtId="0" fontId="9" fillId="0" borderId="34" xfId="0" applyNumberFormat="1" applyFont="1" applyFill="1" applyBorder="1" applyAlignment="1" applyProtection="1">
      <alignment horizontal="left" vertical="center" wrapText="1"/>
      <protection/>
    </xf>
    <xf numFmtId="0" fontId="28" fillId="0" borderId="35" xfId="0" applyNumberFormat="1" applyFont="1" applyFill="1" applyBorder="1" applyAlignment="1" applyProtection="1">
      <alignment horizontal="left" vertical="center" wrapText="1"/>
      <protection/>
    </xf>
    <xf numFmtId="0" fontId="28" fillId="0" borderId="36" xfId="0" applyNumberFormat="1" applyFont="1" applyFill="1" applyBorder="1" applyAlignment="1" applyProtection="1">
      <alignment horizontal="left" vertical="center" wrapText="1"/>
      <protection/>
    </xf>
    <xf numFmtId="0" fontId="28" fillId="0" borderId="37" xfId="0" applyNumberFormat="1" applyFont="1" applyFill="1" applyBorder="1" applyAlignment="1" applyProtection="1">
      <alignment horizontal="left" vertical="center" wrapText="1"/>
      <protection/>
    </xf>
    <xf numFmtId="0" fontId="11" fillId="0" borderId="3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185" fontId="15" fillId="0" borderId="38" xfId="0" applyNumberFormat="1" applyFont="1" applyFill="1" applyBorder="1" applyAlignment="1" applyProtection="1">
      <alignment horizontal="center" vertical="center"/>
      <protection locked="0"/>
    </xf>
    <xf numFmtId="185" fontId="15" fillId="0" borderId="17" xfId="0" applyNumberFormat="1" applyFont="1" applyFill="1" applyBorder="1" applyAlignment="1" applyProtection="1">
      <alignment horizontal="center" vertical="center"/>
      <protection locked="0"/>
    </xf>
    <xf numFmtId="49" fontId="0" fillId="0" borderId="32" xfId="0" applyNumberFormat="1" applyFont="1" applyFill="1" applyBorder="1" applyAlignment="1" applyProtection="1">
      <alignment horizontal="left" vertical="center" wrapText="1"/>
      <protection/>
    </xf>
    <xf numFmtId="49" fontId="0" fillId="0" borderId="30" xfId="0" applyNumberFormat="1" applyFont="1" applyFill="1" applyBorder="1" applyAlignment="1" applyProtection="1">
      <alignment horizontal="left" vertical="center" wrapText="1"/>
      <protection/>
    </xf>
    <xf numFmtId="49" fontId="0" fillId="0" borderId="33"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49" fontId="0" fillId="0" borderId="15" xfId="0" applyNumberFormat="1" applyFont="1" applyFill="1" applyBorder="1" applyAlignment="1" applyProtection="1">
      <alignment horizontal="left" vertical="center" wrapText="1"/>
      <protection/>
    </xf>
    <xf numFmtId="49" fontId="3" fillId="0" borderId="39" xfId="0" applyNumberFormat="1" applyFont="1" applyFill="1" applyBorder="1" applyAlignment="1" applyProtection="1">
      <alignment horizontal="left" vertical="center"/>
      <protection/>
    </xf>
    <xf numFmtId="49" fontId="3" fillId="0" borderId="40" xfId="0" applyNumberFormat="1" applyFont="1" applyFill="1" applyBorder="1" applyAlignment="1" applyProtection="1">
      <alignment horizontal="left" vertical="center"/>
      <protection/>
    </xf>
    <xf numFmtId="49" fontId="3" fillId="0" borderId="41" xfId="0" applyNumberFormat="1" applyFont="1" applyFill="1" applyBorder="1" applyAlignment="1" applyProtection="1">
      <alignment horizontal="left" vertical="center"/>
      <protection/>
    </xf>
    <xf numFmtId="49" fontId="3" fillId="0" borderId="42" xfId="0" applyNumberFormat="1" applyFont="1" applyFill="1" applyBorder="1" applyAlignment="1" applyProtection="1">
      <alignment horizontal="left"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49" fontId="9" fillId="0" borderId="28" xfId="0" applyNumberFormat="1" applyFont="1" applyFill="1" applyBorder="1" applyAlignment="1" applyProtection="1">
      <alignment horizontal="left" vertical="center" wrapText="1"/>
      <protection/>
    </xf>
    <xf numFmtId="49" fontId="9" fillId="0" borderId="24" xfId="0" applyNumberFormat="1" applyFont="1" applyFill="1" applyBorder="1" applyAlignment="1" applyProtection="1">
      <alignment horizontal="left" vertical="center" wrapText="1"/>
      <protection/>
    </xf>
    <xf numFmtId="49" fontId="14" fillId="0" borderId="21" xfId="0" applyNumberFormat="1" applyFont="1" applyBorder="1" applyAlignment="1" applyProtection="1">
      <alignment horizontal="center" vertical="center" wrapText="1"/>
      <protection hidden="1" locked="0"/>
    </xf>
    <xf numFmtId="0" fontId="14" fillId="0" borderId="40" xfId="0" applyNumberFormat="1" applyFont="1" applyBorder="1" applyAlignment="1" applyProtection="1">
      <alignment horizontal="center" vertical="center" wrapText="1"/>
      <protection hidden="1" locked="0"/>
    </xf>
    <xf numFmtId="0" fontId="14" fillId="0" borderId="43" xfId="0" applyNumberFormat="1" applyFont="1" applyBorder="1" applyAlignment="1" applyProtection="1">
      <alignment horizontal="center" vertical="center" wrapText="1"/>
      <protection hidden="1" locked="0"/>
    </xf>
    <xf numFmtId="0" fontId="14" fillId="0" borderId="10" xfId="0" applyNumberFormat="1" applyFont="1" applyBorder="1" applyAlignment="1" applyProtection="1">
      <alignment horizontal="center" vertical="center" wrapText="1"/>
      <protection hidden="1" locked="0"/>
    </xf>
    <xf numFmtId="0" fontId="14" fillId="0" borderId="0" xfId="0" applyNumberFormat="1" applyFont="1" applyBorder="1" applyAlignment="1" applyProtection="1">
      <alignment horizontal="center" vertical="center" wrapText="1"/>
      <protection hidden="1" locked="0"/>
    </xf>
    <xf numFmtId="0" fontId="14" fillId="0" borderId="15" xfId="0" applyNumberFormat="1" applyFont="1" applyBorder="1" applyAlignment="1" applyProtection="1">
      <alignment horizontal="center" vertical="center" wrapText="1"/>
      <protection hidden="1" locked="0"/>
    </xf>
    <xf numFmtId="0" fontId="14" fillId="0" borderId="26" xfId="0" applyNumberFormat="1" applyFont="1" applyBorder="1" applyAlignment="1" applyProtection="1">
      <alignment horizontal="center" vertical="center" wrapText="1"/>
      <protection hidden="1" locked="0"/>
    </xf>
    <xf numFmtId="0" fontId="14" fillId="0" borderId="42" xfId="0" applyNumberFormat="1" applyFont="1" applyBorder="1" applyAlignment="1" applyProtection="1">
      <alignment horizontal="center" vertical="center" wrapText="1"/>
      <protection hidden="1" locked="0"/>
    </xf>
    <xf numFmtId="0" fontId="14" fillId="0" borderId="27" xfId="0" applyNumberFormat="1" applyFont="1" applyBorder="1" applyAlignment="1" applyProtection="1">
      <alignment horizontal="center" vertical="center" wrapText="1"/>
      <protection hidden="1" locked="0"/>
    </xf>
    <xf numFmtId="0" fontId="19" fillId="0" borderId="44" xfId="0" applyNumberFormat="1" applyFont="1" applyFill="1" applyBorder="1" applyAlignment="1">
      <alignment horizontal="left" vertical="center" wrapText="1"/>
    </xf>
    <xf numFmtId="0" fontId="19" fillId="0" borderId="23" xfId="0" applyNumberFormat="1" applyFont="1" applyFill="1" applyBorder="1" applyAlignment="1">
      <alignment horizontal="left" vertical="center" wrapText="1"/>
    </xf>
    <xf numFmtId="0" fontId="19" fillId="0" borderId="45" xfId="0" applyNumberFormat="1" applyFont="1" applyFill="1" applyBorder="1" applyAlignment="1">
      <alignment horizontal="left" vertical="center" wrapText="1"/>
    </xf>
    <xf numFmtId="0" fontId="20" fillId="0" borderId="20" xfId="0" applyNumberFormat="1" applyFont="1" applyBorder="1" applyAlignment="1">
      <alignment horizontal="left" vertical="center" wrapText="1"/>
    </xf>
    <xf numFmtId="49" fontId="19" fillId="0" borderId="44" xfId="0" applyNumberFormat="1" applyFont="1" applyFill="1" applyBorder="1" applyAlignment="1" applyProtection="1">
      <alignment horizontal="center" vertical="center"/>
      <protection locked="0"/>
    </xf>
    <xf numFmtId="49" fontId="19" fillId="0" borderId="23" xfId="0" applyNumberFormat="1" applyFont="1" applyFill="1" applyBorder="1" applyAlignment="1" applyProtection="1">
      <alignment horizontal="center" vertical="center"/>
      <protection locked="0"/>
    </xf>
    <xf numFmtId="49" fontId="19" fillId="0" borderId="45" xfId="0" applyNumberFormat="1" applyFont="1" applyFill="1" applyBorder="1" applyAlignment="1" applyProtection="1">
      <alignment horizontal="center" vertical="center"/>
      <protection locked="0"/>
    </xf>
    <xf numFmtId="49" fontId="68" fillId="0" borderId="24" xfId="42" applyNumberForma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left" vertical="center" wrapText="1"/>
      <protection locked="0"/>
    </xf>
    <xf numFmtId="49" fontId="0" fillId="0" borderId="34" xfId="0" applyNumberFormat="1" applyFont="1" applyFill="1" applyBorder="1" applyAlignment="1" applyProtection="1">
      <alignment horizontal="left" vertical="center" wrapText="1"/>
      <protection locked="0"/>
    </xf>
    <xf numFmtId="49" fontId="3" fillId="0" borderId="21" xfId="0" applyNumberFormat="1" applyFont="1" applyFill="1" applyBorder="1" applyAlignment="1" applyProtection="1">
      <alignment horizontal="center" vertical="center"/>
      <protection/>
    </xf>
    <xf numFmtId="49" fontId="3" fillId="0" borderId="40" xfId="0" applyNumberFormat="1" applyFont="1" applyFill="1" applyBorder="1" applyAlignment="1" applyProtection="1">
      <alignment horizontal="center" vertical="center"/>
      <protection/>
    </xf>
    <xf numFmtId="49" fontId="3" fillId="0" borderId="26" xfId="0" applyNumberFormat="1" applyFont="1" applyFill="1" applyBorder="1" applyAlignment="1" applyProtection="1">
      <alignment horizontal="center" vertical="center"/>
      <protection/>
    </xf>
    <xf numFmtId="49" fontId="3" fillId="0" borderId="42" xfId="0" applyNumberFormat="1" applyFont="1" applyFill="1" applyBorder="1" applyAlignment="1" applyProtection="1">
      <alignment horizontal="center" vertical="center"/>
      <protection/>
    </xf>
    <xf numFmtId="0" fontId="17" fillId="0" borderId="44"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17" fillId="0" borderId="46" xfId="0" applyFont="1" applyFill="1" applyBorder="1" applyAlignment="1" applyProtection="1">
      <alignment horizontal="center" vertical="center" wrapText="1"/>
      <protection locked="0"/>
    </xf>
    <xf numFmtId="0" fontId="19" fillId="0" borderId="20" xfId="0" applyNumberFormat="1" applyFont="1" applyBorder="1" applyAlignment="1" applyProtection="1">
      <alignment horizontal="left" vertical="center" wrapText="1"/>
      <protection/>
    </xf>
    <xf numFmtId="0" fontId="11" fillId="0" borderId="19" xfId="0" applyFont="1" applyBorder="1" applyAlignment="1">
      <alignment horizontal="center" vertical="center"/>
    </xf>
    <xf numFmtId="0" fontId="11" fillId="0" borderId="17" xfId="0" applyFont="1" applyBorder="1" applyAlignment="1">
      <alignment horizontal="center" vertical="center"/>
    </xf>
    <xf numFmtId="0" fontId="19" fillId="0" borderId="44" xfId="0" applyNumberFormat="1" applyFont="1" applyBorder="1" applyAlignment="1">
      <alignment horizontal="left" vertical="center" wrapText="1"/>
    </xf>
    <xf numFmtId="0" fontId="19" fillId="0" borderId="23" xfId="0" applyNumberFormat="1" applyFont="1" applyBorder="1" applyAlignment="1">
      <alignment horizontal="left" vertical="center" wrapText="1"/>
    </xf>
    <xf numFmtId="0" fontId="20" fillId="40" borderId="20" xfId="0" applyNumberFormat="1" applyFont="1" applyFill="1" applyBorder="1" applyAlignment="1">
      <alignment horizontal="left" vertical="center" wrapText="1"/>
    </xf>
    <xf numFmtId="49" fontId="23" fillId="0" borderId="47" xfId="0" applyNumberFormat="1" applyFont="1" applyBorder="1" applyAlignment="1">
      <alignment horizontal="center" vertical="center"/>
    </xf>
    <xf numFmtId="49" fontId="23" fillId="0" borderId="48" xfId="0" applyNumberFormat="1" applyFont="1" applyBorder="1" applyAlignment="1">
      <alignment horizontal="center" vertical="center"/>
    </xf>
    <xf numFmtId="0" fontId="30" fillId="0" borderId="44" xfId="0" applyNumberFormat="1" applyFont="1" applyFill="1" applyBorder="1" applyAlignment="1">
      <alignment horizontal="left" vertical="center" wrapText="1"/>
    </xf>
    <xf numFmtId="0" fontId="30" fillId="0" borderId="23" xfId="0" applyNumberFormat="1" applyFont="1" applyFill="1" applyBorder="1" applyAlignment="1">
      <alignment horizontal="left" vertical="center" wrapText="1"/>
    </xf>
    <xf numFmtId="0" fontId="30" fillId="0" borderId="45" xfId="0" applyNumberFormat="1" applyFont="1" applyFill="1" applyBorder="1" applyAlignment="1">
      <alignment horizontal="left" vertical="center" wrapText="1"/>
    </xf>
    <xf numFmtId="0" fontId="20" fillId="40" borderId="44" xfId="0" applyNumberFormat="1" applyFont="1" applyFill="1" applyBorder="1" applyAlignment="1">
      <alignment horizontal="left" vertical="center" wrapText="1"/>
    </xf>
    <xf numFmtId="0" fontId="20" fillId="40" borderId="23" xfId="0" applyNumberFormat="1" applyFont="1" applyFill="1" applyBorder="1" applyAlignment="1">
      <alignment horizontal="left" vertical="center" wrapText="1"/>
    </xf>
    <xf numFmtId="0" fontId="20" fillId="40" borderId="45" xfId="0" applyNumberFormat="1" applyFont="1" applyFill="1" applyBorder="1" applyAlignment="1">
      <alignment horizontal="left" vertical="center" wrapText="1"/>
    </xf>
    <xf numFmtId="49" fontId="23" fillId="0" borderId="49" xfId="0" applyNumberFormat="1" applyFont="1" applyBorder="1" applyAlignment="1">
      <alignment horizontal="center" vertical="center"/>
    </xf>
    <xf numFmtId="49" fontId="23" fillId="0" borderId="45" xfId="0" applyNumberFormat="1" applyFont="1" applyBorder="1" applyAlignment="1">
      <alignment horizontal="center" vertical="center"/>
    </xf>
    <xf numFmtId="49" fontId="24" fillId="39" borderId="32" xfId="0" applyNumberFormat="1" applyFont="1" applyFill="1" applyBorder="1" applyAlignment="1">
      <alignment horizontal="center" vertical="center"/>
    </xf>
    <xf numFmtId="49" fontId="24" fillId="39" borderId="30" xfId="0" applyNumberFormat="1" applyFont="1" applyFill="1" applyBorder="1" applyAlignment="1">
      <alignment horizontal="center" vertical="center"/>
    </xf>
    <xf numFmtId="49" fontId="24" fillId="0" borderId="32" xfId="0" applyNumberFormat="1" applyFont="1" applyBorder="1" applyAlignment="1">
      <alignment horizontal="center" vertical="center"/>
    </xf>
    <xf numFmtId="49" fontId="24" fillId="0" borderId="30" xfId="0" applyNumberFormat="1" applyFont="1" applyBorder="1" applyAlignment="1">
      <alignment horizontal="center" vertical="center"/>
    </xf>
    <xf numFmtId="49" fontId="21" fillId="0" borderId="50" xfId="0" applyNumberFormat="1" applyFont="1" applyBorder="1" applyAlignment="1">
      <alignment horizontal="left" vertical="center"/>
    </xf>
    <xf numFmtId="49" fontId="21" fillId="0" borderId="51" xfId="0" applyNumberFormat="1" applyFont="1" applyBorder="1" applyAlignment="1">
      <alignment horizontal="left" vertical="center"/>
    </xf>
    <xf numFmtId="49" fontId="21" fillId="0" borderId="52" xfId="0" applyNumberFormat="1" applyFont="1" applyBorder="1" applyAlignment="1">
      <alignment horizontal="left" vertical="center"/>
    </xf>
    <xf numFmtId="0" fontId="17" fillId="0" borderId="44" xfId="0" applyFont="1" applyFill="1" applyBorder="1" applyAlignment="1" applyProtection="1">
      <alignment horizontal="center" vertical="center" wrapText="1"/>
      <protection/>
    </xf>
    <xf numFmtId="0" fontId="17" fillId="0" borderId="23" xfId="0" applyFont="1" applyFill="1" applyBorder="1" applyAlignment="1" applyProtection="1">
      <alignment horizontal="center" vertical="center" wrapText="1"/>
      <protection/>
    </xf>
    <xf numFmtId="0" fontId="17" fillId="0" borderId="46" xfId="0" applyFont="1" applyFill="1" applyBorder="1" applyAlignment="1" applyProtection="1">
      <alignment horizontal="center" vertical="center" wrapText="1"/>
      <protection/>
    </xf>
    <xf numFmtId="0" fontId="90" fillId="0" borderId="20" xfId="0" applyNumberFormat="1" applyFont="1" applyFill="1" applyBorder="1" applyAlignment="1">
      <alignment horizontal="left" vertical="center" wrapText="1"/>
    </xf>
    <xf numFmtId="0" fontId="7" fillId="0" borderId="20" xfId="0" applyNumberFormat="1" applyFont="1" applyBorder="1" applyAlignment="1">
      <alignment horizontal="left" vertical="center" wrapText="1"/>
    </xf>
    <xf numFmtId="49" fontId="12" fillId="0" borderId="32"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30" fillId="0" borderId="20" xfId="0" applyNumberFormat="1" applyFont="1" applyFill="1" applyBorder="1" applyAlignment="1">
      <alignment horizontal="left" vertical="center" wrapText="1"/>
    </xf>
    <xf numFmtId="0" fontId="4" fillId="0" borderId="4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49" fontId="4" fillId="0" borderId="53" xfId="0" applyNumberFormat="1" applyFont="1" applyFill="1" applyBorder="1" applyAlignment="1" applyProtection="1">
      <alignment horizontal="center" vertical="center" wrapText="1"/>
      <protection locked="0"/>
    </xf>
    <xf numFmtId="49" fontId="4" fillId="0" borderId="54" xfId="0" applyNumberFormat="1" applyFont="1" applyFill="1" applyBorder="1" applyAlignment="1" applyProtection="1">
      <alignment horizontal="center" vertical="center" wrapText="1"/>
      <protection locked="0"/>
    </xf>
    <xf numFmtId="49" fontId="3" fillId="0" borderId="53" xfId="0" applyNumberFormat="1" applyFont="1" applyFill="1" applyBorder="1" applyAlignment="1">
      <alignment horizontal="left" vertical="center" wrapText="1"/>
    </xf>
    <xf numFmtId="0" fontId="4" fillId="0" borderId="44" xfId="0" applyFont="1" applyBorder="1" applyAlignment="1">
      <alignment horizontal="right" vertical="center" wrapText="1"/>
    </xf>
    <xf numFmtId="0" fontId="4" fillId="0" borderId="23" xfId="0" applyFont="1" applyBorder="1" applyAlignment="1">
      <alignment horizontal="right" vertical="center" wrapText="1"/>
    </xf>
    <xf numFmtId="49" fontId="4" fillId="0" borderId="20" xfId="0" applyNumberFormat="1" applyFont="1" applyBorder="1" applyAlignment="1" applyProtection="1">
      <alignment horizontal="left" vertical="center" wrapText="1"/>
      <protection locked="0"/>
    </xf>
    <xf numFmtId="49" fontId="4" fillId="0" borderId="55"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3" fillId="0" borderId="56" xfId="0" applyFont="1" applyBorder="1" applyAlignment="1">
      <alignment horizontal="left" vertical="center" wrapText="1"/>
    </xf>
    <xf numFmtId="0" fontId="3" fillId="0" borderId="0" xfId="0" applyFont="1" applyBorder="1" applyAlignment="1">
      <alignment horizontal="left" vertical="center" wrapText="1"/>
    </xf>
    <xf numFmtId="0" fontId="4" fillId="0" borderId="4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3" fillId="0" borderId="5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49" xfId="0" applyFont="1" applyBorder="1" applyAlignment="1">
      <alignment horizontal="left" vertical="center" wrapText="1"/>
    </xf>
    <xf numFmtId="0" fontId="2" fillId="0" borderId="23" xfId="0" applyFont="1" applyBorder="1" applyAlignment="1">
      <alignment horizontal="left" vertical="center" wrapText="1"/>
    </xf>
    <xf numFmtId="0" fontId="2" fillId="0" borderId="45" xfId="0" applyFont="1" applyBorder="1" applyAlignment="1">
      <alignment horizontal="left" vertical="center" wrapText="1"/>
    </xf>
    <xf numFmtId="0" fontId="4" fillId="0" borderId="5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0" fillId="0" borderId="22" xfId="0" applyNumberFormat="1" applyFont="1" applyBorder="1" applyAlignment="1">
      <alignment horizontal="left" vertical="center"/>
    </xf>
    <xf numFmtId="0" fontId="0" fillId="0" borderId="13" xfId="0" applyNumberFormat="1" applyFont="1" applyBorder="1" applyAlignment="1">
      <alignment horizontal="left" vertical="center"/>
    </xf>
    <xf numFmtId="0" fontId="4" fillId="0" borderId="12" xfId="0" applyNumberFormat="1"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4" fillId="0" borderId="13" xfId="0" applyNumberFormat="1" applyFont="1" applyBorder="1" applyAlignment="1" applyProtection="1">
      <alignment horizontal="center" vertical="center"/>
      <protection locked="0"/>
    </xf>
    <xf numFmtId="49" fontId="11" fillId="0" borderId="50" xfId="0" applyNumberFormat="1" applyFont="1" applyFill="1" applyBorder="1" applyAlignment="1" applyProtection="1">
      <alignment horizontal="left" vertical="center"/>
      <protection locked="0"/>
    </xf>
    <xf numFmtId="49" fontId="11" fillId="0" borderId="52" xfId="0" applyNumberFormat="1" applyFont="1" applyFill="1" applyBorder="1" applyAlignment="1" applyProtection="1">
      <alignment horizontal="left" vertical="center"/>
      <protection locked="0"/>
    </xf>
    <xf numFmtId="49" fontId="12" fillId="0" borderId="21" xfId="0" applyNumberFormat="1" applyFont="1" applyBorder="1" applyAlignment="1" applyProtection="1">
      <alignment horizontal="center" vertical="center" wrapText="1"/>
      <protection locked="0"/>
    </xf>
    <xf numFmtId="49" fontId="12" fillId="0" borderId="40" xfId="0" applyNumberFormat="1" applyFont="1" applyBorder="1" applyAlignment="1" applyProtection="1">
      <alignment horizontal="center" vertical="center" wrapText="1"/>
      <protection locked="0"/>
    </xf>
    <xf numFmtId="49" fontId="12" fillId="0" borderId="10"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horizontal="center" vertical="center" wrapText="1"/>
      <protection locked="0"/>
    </xf>
    <xf numFmtId="49" fontId="12" fillId="0" borderId="26" xfId="0" applyNumberFormat="1" applyFont="1" applyBorder="1" applyAlignment="1" applyProtection="1">
      <alignment horizontal="center" vertical="center" wrapText="1"/>
      <protection locked="0"/>
    </xf>
    <xf numFmtId="49" fontId="12" fillId="0" borderId="42" xfId="0" applyNumberFormat="1" applyFont="1" applyBorder="1" applyAlignment="1" applyProtection="1">
      <alignment horizontal="center" vertical="center" wrapText="1"/>
      <protection locked="0"/>
    </xf>
    <xf numFmtId="49" fontId="3" fillId="0" borderId="21"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3" fillId="0" borderId="55" xfId="0" applyFont="1" applyBorder="1" applyAlignment="1">
      <alignment horizontal="left" vertical="center" wrapText="1"/>
    </xf>
    <xf numFmtId="0" fontId="3" fillId="0" borderId="22" xfId="0" applyFont="1" applyBorder="1" applyAlignment="1">
      <alignment horizontal="left" vertical="center" wrapText="1"/>
    </xf>
    <xf numFmtId="0" fontId="0" fillId="0" borderId="6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3" fillId="0" borderId="12"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0" fontId="4" fillId="41" borderId="55" xfId="0" applyFont="1" applyFill="1" applyBorder="1" applyAlignment="1" applyProtection="1">
      <alignment horizontal="center" vertical="center"/>
      <protection locked="0"/>
    </xf>
    <xf numFmtId="0" fontId="4" fillId="41" borderId="22" xfId="0" applyFont="1" applyFill="1" applyBorder="1" applyAlignment="1" applyProtection="1">
      <alignment horizontal="center" vertical="center"/>
      <protection locked="0"/>
    </xf>
    <xf numFmtId="0" fontId="4" fillId="41" borderId="13" xfId="0" applyFont="1" applyFill="1" applyBorder="1" applyAlignment="1" applyProtection="1">
      <alignment horizontal="center" vertical="center"/>
      <protection locked="0"/>
    </xf>
    <xf numFmtId="0" fontId="3" fillId="0" borderId="55" xfId="0" applyFont="1" applyBorder="1" applyAlignment="1">
      <alignment horizontal="left" vertical="center"/>
    </xf>
    <xf numFmtId="0" fontId="3" fillId="0" borderId="22" xfId="0" applyFont="1" applyBorder="1" applyAlignment="1">
      <alignment horizontal="left" vertical="center"/>
    </xf>
    <xf numFmtId="1" fontId="4" fillId="0" borderId="20" xfId="0" applyNumberFormat="1" applyFont="1" applyBorder="1" applyAlignment="1" applyProtection="1">
      <alignment horizontal="center" vertical="center" wrapText="1"/>
      <protection hidden="1" locked="0"/>
    </xf>
    <xf numFmtId="1" fontId="4" fillId="0" borderId="61" xfId="0" applyNumberFormat="1" applyFont="1" applyBorder="1" applyAlignment="1" applyProtection="1">
      <alignment horizontal="center" vertical="center" wrapText="1"/>
      <protection hidden="1" locked="0"/>
    </xf>
    <xf numFmtId="49" fontId="11" fillId="0" borderId="35" xfId="0" applyNumberFormat="1" applyFont="1" applyFill="1" applyBorder="1" applyAlignment="1" applyProtection="1">
      <alignment horizontal="left" vertical="center"/>
      <protection locked="0"/>
    </xf>
    <xf numFmtId="49" fontId="11" fillId="0" borderId="37" xfId="0" applyNumberFormat="1" applyFont="1" applyFill="1" applyBorder="1" applyAlignment="1" applyProtection="1">
      <alignment horizontal="left" vertical="center"/>
      <protection locked="0"/>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41"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3" fillId="0" borderId="5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60" xfId="0" applyFont="1" applyBorder="1" applyAlignment="1">
      <alignment horizontal="left" vertical="center" wrapText="1"/>
    </xf>
    <xf numFmtId="0" fontId="3" fillId="0" borderId="36" xfId="0" applyFont="1" applyBorder="1" applyAlignment="1">
      <alignment horizontal="left" vertical="center" wrapText="1"/>
    </xf>
    <xf numFmtId="0" fontId="0" fillId="0" borderId="21" xfId="0" applyFont="1" applyBorder="1" applyAlignment="1">
      <alignment horizontal="left" vertical="center" wrapText="1"/>
    </xf>
    <xf numFmtId="0" fontId="0" fillId="0" borderId="40" xfId="0" applyFont="1" applyBorder="1" applyAlignment="1">
      <alignment horizontal="left" vertical="center" wrapText="1"/>
    </xf>
    <xf numFmtId="0" fontId="0" fillId="0" borderId="43"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3" xfId="0" applyFont="1" applyBorder="1" applyAlignment="1">
      <alignment horizontal="center" vertical="center" wrapText="1"/>
    </xf>
    <xf numFmtId="49" fontId="3" fillId="0" borderId="12"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0" fontId="4" fillId="0" borderId="12"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3" fillId="0" borderId="12" xfId="0" applyFont="1" applyBorder="1" applyAlignment="1">
      <alignment horizontal="left" vertical="center"/>
    </xf>
    <xf numFmtId="0" fontId="4" fillId="0" borderId="6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6" xfId="0" applyFont="1" applyBorder="1" applyAlignment="1">
      <alignment horizontal="left" vertical="center" wrapText="1"/>
    </xf>
    <xf numFmtId="0" fontId="4" fillId="0" borderId="0" xfId="0" applyFont="1" applyBorder="1" applyAlignment="1">
      <alignment horizontal="left" vertical="center" wrapText="1"/>
    </xf>
    <xf numFmtId="0" fontId="4" fillId="0" borderId="57" xfId="0" applyFont="1" applyBorder="1" applyAlignment="1">
      <alignment horizontal="left" vertical="center" wrapText="1"/>
    </xf>
    <xf numFmtId="0" fontId="4" fillId="0" borderId="24" xfId="0" applyFont="1" applyBorder="1" applyAlignment="1">
      <alignment horizontal="left" vertical="center" wrapText="1"/>
    </xf>
    <xf numFmtId="0" fontId="3" fillId="33" borderId="22"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21"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43" xfId="0" applyFont="1" applyFill="1" applyBorder="1" applyAlignment="1">
      <alignment horizontal="left" vertical="center" wrapText="1"/>
    </xf>
    <xf numFmtId="0" fontId="31" fillId="0" borderId="41" xfId="0" applyFont="1" applyBorder="1" applyAlignment="1">
      <alignment horizontal="left" vertical="center" wrapText="1"/>
    </xf>
    <xf numFmtId="0" fontId="31" fillId="0" borderId="42" xfId="0" applyFont="1" applyBorder="1" applyAlignment="1">
      <alignment horizontal="left" vertical="center" wrapText="1"/>
    </xf>
    <xf numFmtId="0" fontId="2" fillId="0" borderId="30" xfId="0" applyFont="1" applyBorder="1" applyAlignment="1">
      <alignment horizontal="left" vertical="center" wrapText="1"/>
    </xf>
    <xf numFmtId="0" fontId="2" fillId="0" borderId="63" xfId="0" applyFont="1" applyBorder="1" applyAlignment="1">
      <alignment horizontal="left" vertical="center" wrapText="1"/>
    </xf>
    <xf numFmtId="0" fontId="10" fillId="0" borderId="57"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49" fontId="3" fillId="0" borderId="12"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63" xfId="0" applyNumberFormat="1" applyFont="1" applyFill="1" applyBorder="1" applyAlignment="1">
      <alignment horizontal="center" vertical="center"/>
    </xf>
    <xf numFmtId="0" fontId="19" fillId="0" borderId="62"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57"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4" fillId="0" borderId="62" xfId="0" applyFont="1" applyBorder="1" applyAlignment="1">
      <alignment horizontal="left" vertical="center" wrapText="1"/>
    </xf>
    <xf numFmtId="0" fontId="4" fillId="0" borderId="30" xfId="0" applyFont="1" applyBorder="1" applyAlignment="1">
      <alignment horizontal="left" vertical="center" wrapText="1"/>
    </xf>
    <xf numFmtId="0" fontId="4" fillId="0" borderId="6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3"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3" fillId="0" borderId="5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3" xfId="0" applyFont="1" applyBorder="1" applyAlignment="1">
      <alignment horizontal="center" vertical="center" wrapText="1"/>
    </xf>
    <xf numFmtId="49" fontId="4" fillId="0" borderId="41"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1" fontId="4" fillId="0" borderId="20" xfId="0" applyNumberFormat="1" applyFont="1" applyFill="1" applyBorder="1" applyAlignment="1" applyProtection="1">
      <alignment horizontal="center" vertical="center"/>
      <protection locked="0"/>
    </xf>
    <xf numFmtId="1" fontId="4" fillId="0" borderId="61" xfId="0" applyNumberFormat="1" applyFont="1" applyFill="1" applyBorder="1" applyAlignment="1" applyProtection="1">
      <alignment horizontal="center" vertical="center"/>
      <protection locked="0"/>
    </xf>
    <xf numFmtId="49" fontId="4" fillId="0" borderId="20" xfId="0" applyNumberFormat="1" applyFont="1" applyFill="1" applyBorder="1" applyAlignment="1">
      <alignment horizontal="left" vertical="center"/>
    </xf>
    <xf numFmtId="49" fontId="16" fillId="0" borderId="21" xfId="0" applyNumberFormat="1" applyFont="1" applyBorder="1" applyAlignment="1" applyProtection="1">
      <alignment horizontal="center" vertical="center" wrapText="1"/>
      <protection locked="0"/>
    </xf>
    <xf numFmtId="49" fontId="16" fillId="0" borderId="40" xfId="0" applyNumberFormat="1" applyFont="1" applyBorder="1" applyAlignment="1" applyProtection="1">
      <alignment horizontal="center" vertical="center" wrapText="1"/>
      <protection locked="0"/>
    </xf>
    <xf numFmtId="49" fontId="16" fillId="0" borderId="43"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6" fillId="0" borderId="0" xfId="0" applyNumberFormat="1" applyFont="1" applyBorder="1" applyAlignment="1" applyProtection="1">
      <alignment horizontal="center" vertical="center" wrapText="1"/>
      <protection locked="0"/>
    </xf>
    <xf numFmtId="49" fontId="16" fillId="0" borderId="15" xfId="0" applyNumberFormat="1" applyFont="1" applyBorder="1" applyAlignment="1" applyProtection="1">
      <alignment horizontal="center" vertical="center" wrapText="1"/>
      <protection locked="0"/>
    </xf>
    <xf numFmtId="49" fontId="16" fillId="0" borderId="26" xfId="0" applyNumberFormat="1" applyFont="1" applyBorder="1" applyAlignment="1" applyProtection="1">
      <alignment horizontal="center" vertical="center" wrapText="1"/>
      <protection locked="0"/>
    </xf>
    <xf numFmtId="49" fontId="16" fillId="0" borderId="42" xfId="0" applyNumberFormat="1" applyFont="1" applyBorder="1" applyAlignment="1" applyProtection="1">
      <alignment horizontal="center" vertical="center" wrapText="1"/>
      <protection locked="0"/>
    </xf>
    <xf numFmtId="49" fontId="16" fillId="0" borderId="27" xfId="0" applyNumberFormat="1" applyFont="1" applyBorder="1" applyAlignment="1" applyProtection="1">
      <alignment horizontal="center" vertical="center" wrapText="1"/>
      <protection locked="0"/>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11" fillId="0" borderId="13" xfId="0" applyFont="1" applyBorder="1" applyAlignment="1">
      <alignment horizontal="center" vertical="center"/>
    </xf>
    <xf numFmtId="49" fontId="4" fillId="0" borderId="67" xfId="0" applyNumberFormat="1" applyFont="1" applyFill="1" applyBorder="1" applyAlignment="1">
      <alignment horizontal="left" vertical="center" wrapText="1"/>
    </xf>
    <xf numFmtId="49" fontId="4" fillId="0" borderId="67"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0" fillId="0" borderId="5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49" fontId="3" fillId="0" borderId="12" xfId="0" applyNumberFormat="1" applyFont="1" applyFill="1" applyBorder="1" applyAlignment="1" applyProtection="1">
      <alignment horizontal="center" vertical="center"/>
      <protection locked="0"/>
    </xf>
    <xf numFmtId="49" fontId="3" fillId="0" borderId="64" xfId="0" applyNumberFormat="1" applyFont="1" applyFill="1" applyBorder="1" applyAlignment="1" applyProtection="1">
      <alignment horizontal="center" vertical="center"/>
      <protection locked="0"/>
    </xf>
    <xf numFmtId="49" fontId="3" fillId="0" borderId="6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4" fillId="0" borderId="41" xfId="0" applyNumberFormat="1" applyFont="1" applyFill="1" applyBorder="1" applyAlignment="1">
      <alignment horizontal="left" vertical="center" wrapText="1"/>
    </xf>
    <xf numFmtId="49" fontId="4" fillId="0" borderId="42" xfId="0" applyNumberFormat="1" applyFont="1" applyFill="1" applyBorder="1" applyAlignment="1">
      <alignment horizontal="left" vertical="center" wrapText="1"/>
    </xf>
    <xf numFmtId="49" fontId="11" fillId="0" borderId="49" xfId="0" applyNumberFormat="1" applyFont="1" applyFill="1" applyBorder="1" applyAlignment="1" applyProtection="1">
      <alignment horizontal="left" vertical="center"/>
      <protection locked="0"/>
    </xf>
    <xf numFmtId="49" fontId="11" fillId="0" borderId="46" xfId="0" applyNumberFormat="1" applyFont="1" applyFill="1" applyBorder="1" applyAlignment="1" applyProtection="1">
      <alignment horizontal="left" vertical="center"/>
      <protection locked="0"/>
    </xf>
    <xf numFmtId="49" fontId="3" fillId="0" borderId="70"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xf>
    <xf numFmtId="49" fontId="3" fillId="0" borderId="72" xfId="0" applyNumberFormat="1" applyFont="1" applyFill="1" applyBorder="1" applyAlignment="1">
      <alignment horizontal="center" vertical="center"/>
    </xf>
    <xf numFmtId="49" fontId="30" fillId="0" borderId="72" xfId="0" applyNumberFormat="1" applyFont="1" applyFill="1" applyBorder="1" applyAlignment="1">
      <alignment horizontal="left" vertical="center"/>
    </xf>
    <xf numFmtId="49" fontId="13" fillId="0" borderId="49" xfId="0" applyNumberFormat="1" applyFont="1" applyFill="1" applyBorder="1" applyAlignment="1" applyProtection="1">
      <alignment horizontal="left" vertical="center"/>
      <protection locked="0"/>
    </xf>
    <xf numFmtId="49" fontId="13" fillId="0" borderId="46" xfId="0" applyNumberFormat="1" applyFont="1" applyFill="1" applyBorder="1" applyAlignment="1" applyProtection="1">
      <alignment horizontal="left" vertical="center"/>
      <protection locked="0"/>
    </xf>
    <xf numFmtId="49" fontId="11" fillId="0" borderId="21" xfId="0" applyNumberFormat="1" applyFont="1" applyBorder="1" applyAlignment="1" applyProtection="1">
      <alignment horizontal="center" vertical="center" wrapText="1"/>
      <protection locked="0"/>
    </xf>
    <xf numFmtId="49" fontId="11" fillId="0" borderId="4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wrapText="1"/>
      <protection locked="0"/>
    </xf>
    <xf numFmtId="49" fontId="11" fillId="0" borderId="26" xfId="0" applyNumberFormat="1" applyFont="1" applyBorder="1" applyAlignment="1" applyProtection="1">
      <alignment horizontal="center" vertical="center" wrapText="1"/>
      <protection locked="0"/>
    </xf>
    <xf numFmtId="49" fontId="11" fillId="0" borderId="42"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xf>
    <xf numFmtId="49" fontId="4" fillId="0" borderId="65"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66" xfId="0" applyNumberFormat="1" applyFont="1" applyFill="1" applyBorder="1" applyAlignment="1">
      <alignment horizontal="center" vertical="center"/>
    </xf>
    <xf numFmtId="0" fontId="10" fillId="0" borderId="60"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0" fillId="0" borderId="73" xfId="0" applyFont="1" applyBorder="1" applyAlignment="1">
      <alignment horizontal="left" vertical="center" wrapText="1"/>
    </xf>
    <xf numFmtId="0" fontId="0" fillId="0" borderId="51" xfId="0" applyFont="1" applyBorder="1" applyAlignment="1">
      <alignment horizontal="left" vertical="center" wrapText="1"/>
    </xf>
    <xf numFmtId="0" fontId="0" fillId="0" borderId="74" xfId="0" applyFont="1" applyBorder="1" applyAlignment="1">
      <alignment horizontal="left" vertical="center" wrapText="1"/>
    </xf>
    <xf numFmtId="0" fontId="12" fillId="0" borderId="21"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49" fontId="3" fillId="0" borderId="49"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0" fontId="3" fillId="0" borderId="53" xfId="0" applyFont="1" applyBorder="1" applyAlignment="1">
      <alignment horizontal="left"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1" fontId="4" fillId="0" borderId="60" xfId="0" applyNumberFormat="1" applyFont="1" applyFill="1" applyBorder="1" applyAlignment="1" applyProtection="1">
      <alignment horizontal="center" vertical="center"/>
      <protection locked="0"/>
    </xf>
    <xf numFmtId="1" fontId="4" fillId="0" borderId="36" xfId="0" applyNumberFormat="1" applyFont="1" applyFill="1" applyBorder="1" applyAlignment="1" applyProtection="1">
      <alignment horizontal="center" vertical="center"/>
      <protection locked="0"/>
    </xf>
    <xf numFmtId="1" fontId="4" fillId="0" borderId="37" xfId="0" applyNumberFormat="1" applyFont="1" applyFill="1" applyBorder="1" applyAlignment="1" applyProtection="1">
      <alignment horizontal="center" vertical="center"/>
      <protection locked="0"/>
    </xf>
    <xf numFmtId="0" fontId="4" fillId="0" borderId="44" xfId="0" applyFont="1" applyBorder="1" applyAlignment="1">
      <alignment horizontal="left" vertical="center" wrapText="1"/>
    </xf>
    <xf numFmtId="0" fontId="4" fillId="0" borderId="23" xfId="0" applyFont="1" applyBorder="1" applyAlignment="1">
      <alignment horizontal="left" vertical="center" wrapText="1"/>
    </xf>
    <xf numFmtId="1" fontId="12" fillId="0" borderId="21" xfId="0" applyNumberFormat="1" applyFont="1" applyBorder="1" applyAlignment="1" applyProtection="1">
      <alignment horizontal="center" vertical="center" wrapText="1"/>
      <protection hidden="1" locked="0"/>
    </xf>
    <xf numFmtId="1" fontId="12" fillId="0" borderId="43" xfId="0" applyNumberFormat="1" applyFont="1" applyBorder="1" applyAlignment="1" applyProtection="1">
      <alignment horizontal="center" vertical="center" wrapText="1"/>
      <protection hidden="1" locked="0"/>
    </xf>
    <xf numFmtId="1" fontId="12" fillId="0" borderId="26" xfId="0" applyNumberFormat="1" applyFont="1" applyBorder="1" applyAlignment="1" applyProtection="1">
      <alignment horizontal="center" vertical="center" wrapText="1"/>
      <protection hidden="1" locked="0"/>
    </xf>
    <xf numFmtId="1" fontId="12" fillId="0" borderId="27" xfId="0" applyNumberFormat="1" applyFont="1" applyBorder="1" applyAlignment="1" applyProtection="1">
      <alignment horizontal="center" vertical="center" wrapText="1"/>
      <protection hidden="1" locked="0"/>
    </xf>
    <xf numFmtId="49" fontId="14" fillId="0" borderId="21" xfId="0" applyNumberFormat="1" applyFont="1" applyBorder="1" applyAlignment="1" applyProtection="1">
      <alignment horizontal="center" vertical="center" wrapText="1"/>
      <protection locked="0"/>
    </xf>
    <xf numFmtId="49" fontId="14" fillId="0" borderId="40" xfId="0" applyNumberFormat="1" applyFont="1" applyBorder="1" applyAlignment="1" applyProtection="1">
      <alignment horizontal="center" vertical="center" wrapText="1"/>
      <protection locked="0"/>
    </xf>
    <xf numFmtId="49" fontId="14" fillId="0" borderId="15" xfId="0" applyNumberFormat="1" applyFont="1" applyBorder="1" applyAlignment="1" applyProtection="1">
      <alignment horizontal="center" vertical="center" wrapText="1"/>
      <protection locked="0"/>
    </xf>
    <xf numFmtId="49" fontId="14" fillId="0" borderId="26" xfId="0" applyNumberFormat="1" applyFont="1" applyBorder="1" applyAlignment="1" applyProtection="1">
      <alignment horizontal="center" vertical="center" wrapText="1"/>
      <protection locked="0"/>
    </xf>
    <xf numFmtId="49" fontId="14" fillId="0" borderId="42" xfId="0" applyNumberFormat="1" applyFont="1" applyBorder="1" applyAlignment="1" applyProtection="1">
      <alignment horizontal="center" vertical="center" wrapText="1"/>
      <protection locked="0"/>
    </xf>
    <xf numFmtId="49" fontId="14" fillId="0" borderId="27" xfId="0" applyNumberFormat="1" applyFont="1" applyBorder="1" applyAlignment="1" applyProtection="1">
      <alignment horizontal="center" vertical="center" wrapText="1"/>
      <protection locked="0"/>
    </xf>
    <xf numFmtId="49" fontId="3" fillId="0" borderId="75"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0" fontId="19" fillId="0" borderId="44"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textRotation="90"/>
      <protection locked="0"/>
    </xf>
    <xf numFmtId="0" fontId="10" fillId="0" borderId="18" xfId="0" applyFont="1" applyFill="1" applyBorder="1" applyAlignment="1" applyProtection="1">
      <alignment horizontal="center" textRotation="90"/>
      <protection locked="0"/>
    </xf>
    <xf numFmtId="0" fontId="10" fillId="0" borderId="17" xfId="0" applyFont="1" applyFill="1" applyBorder="1" applyAlignment="1" applyProtection="1">
      <alignment horizontal="center" textRotation="90"/>
      <protection locked="0"/>
    </xf>
    <xf numFmtId="49" fontId="3" fillId="0" borderId="10" xfId="0" applyNumberFormat="1" applyFont="1" applyFill="1" applyBorder="1" applyAlignment="1" applyProtection="1">
      <alignment horizontal="center" vertical="center"/>
      <protection/>
    </xf>
    <xf numFmtId="49" fontId="3" fillId="0" borderId="65" xfId="0" applyNumberFormat="1" applyFont="1" applyFill="1" applyBorder="1" applyAlignment="1" applyProtection="1">
      <alignment horizontal="center" vertical="center"/>
      <protection/>
    </xf>
    <xf numFmtId="0" fontId="0" fillId="0" borderId="50" xfId="0" applyNumberFormat="1" applyFont="1" applyFill="1" applyBorder="1" applyAlignment="1">
      <alignment horizontal="right" vertical="center"/>
    </xf>
    <xf numFmtId="0" fontId="0" fillId="0" borderId="51" xfId="0" applyNumberFormat="1" applyFont="1" applyFill="1" applyBorder="1" applyAlignment="1">
      <alignment horizontal="right" vertical="center"/>
    </xf>
    <xf numFmtId="0" fontId="0" fillId="0" borderId="52" xfId="0" applyNumberFormat="1" applyFont="1" applyFill="1" applyBorder="1" applyAlignment="1">
      <alignment horizontal="right" vertical="center"/>
    </xf>
    <xf numFmtId="0" fontId="19" fillId="0" borderId="62"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0" fillId="0" borderId="21" xfId="0" applyFont="1" applyFill="1" applyBorder="1" applyAlignment="1" applyProtection="1">
      <alignment horizontal="center" textRotation="90"/>
      <protection locked="0"/>
    </xf>
    <xf numFmtId="0" fontId="10" fillId="0" borderId="43" xfId="0" applyFont="1" applyFill="1" applyBorder="1" applyAlignment="1" applyProtection="1">
      <alignment horizontal="center" textRotation="90"/>
      <protection locked="0"/>
    </xf>
    <xf numFmtId="0" fontId="10" fillId="0" borderId="26" xfId="0" applyFont="1" applyFill="1" applyBorder="1" applyAlignment="1" applyProtection="1">
      <alignment horizontal="center" textRotation="90"/>
      <protection locked="0"/>
    </xf>
    <xf numFmtId="0" fontId="10" fillId="0" borderId="27" xfId="0" applyFont="1" applyFill="1" applyBorder="1" applyAlignment="1" applyProtection="1">
      <alignment horizontal="center" textRotation="90"/>
      <protection locked="0"/>
    </xf>
    <xf numFmtId="0" fontId="10" fillId="0" borderId="10" xfId="0" applyFont="1" applyFill="1" applyBorder="1" applyAlignment="1" applyProtection="1">
      <alignment horizontal="center" textRotation="90"/>
      <protection locked="0"/>
    </xf>
    <xf numFmtId="0" fontId="10" fillId="0" borderId="15" xfId="0" applyFont="1" applyFill="1" applyBorder="1" applyAlignment="1" applyProtection="1">
      <alignment horizontal="center" textRotation="90"/>
      <protection locked="0"/>
    </xf>
    <xf numFmtId="0" fontId="10" fillId="0" borderId="12" xfId="0" applyFont="1" applyFill="1" applyBorder="1" applyAlignment="1" applyProtection="1">
      <alignment horizontal="center" textRotation="90"/>
      <protection locked="0"/>
    </xf>
    <xf numFmtId="0" fontId="10" fillId="0" borderId="13" xfId="0" applyFont="1" applyFill="1" applyBorder="1" applyAlignment="1" applyProtection="1">
      <alignment horizontal="center" textRotation="90"/>
      <protection locked="0"/>
    </xf>
    <xf numFmtId="0" fontId="19" fillId="0" borderId="44"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0" fillId="0" borderId="19" xfId="0" applyFont="1" applyFill="1" applyBorder="1" applyAlignment="1">
      <alignment horizontal="center" textRotation="90"/>
    </xf>
    <xf numFmtId="0" fontId="10" fillId="0" borderId="18" xfId="0" applyFont="1" applyFill="1" applyBorder="1" applyAlignment="1">
      <alignment horizontal="center" textRotation="90"/>
    </xf>
    <xf numFmtId="0" fontId="10" fillId="0" borderId="17" xfId="0" applyFont="1" applyFill="1" applyBorder="1" applyAlignment="1">
      <alignment horizontal="center" textRotation="90"/>
    </xf>
    <xf numFmtId="0" fontId="10" fillId="0" borderId="21" xfId="0" applyFont="1" applyBorder="1" applyAlignment="1" applyProtection="1">
      <alignment horizontal="center" vertical="center" textRotation="90"/>
      <protection locked="0"/>
    </xf>
    <xf numFmtId="0" fontId="10" fillId="0" borderId="43" xfId="0" applyFont="1" applyBorder="1" applyAlignment="1" applyProtection="1">
      <alignment horizontal="center" vertical="center" textRotation="90"/>
      <protection locked="0"/>
    </xf>
    <xf numFmtId="0" fontId="10" fillId="0" borderId="10" xfId="0" applyFont="1" applyBorder="1" applyAlignment="1" applyProtection="1">
      <alignment horizontal="center" vertical="center" textRotation="90"/>
      <protection locked="0"/>
    </xf>
    <xf numFmtId="0" fontId="10" fillId="0" borderId="15" xfId="0" applyFont="1" applyBorder="1" applyAlignment="1" applyProtection="1">
      <alignment horizontal="center" vertical="center" textRotation="90"/>
      <protection locked="0"/>
    </xf>
    <xf numFmtId="0" fontId="10" fillId="0" borderId="26" xfId="0" applyFont="1" applyBorder="1" applyAlignment="1" applyProtection="1">
      <alignment horizontal="center" vertical="center" textRotation="90"/>
      <protection locked="0"/>
    </xf>
    <xf numFmtId="0" fontId="10" fillId="0" borderId="27" xfId="0" applyFont="1" applyBorder="1" applyAlignment="1" applyProtection="1">
      <alignment horizontal="center" vertical="center" textRotation="90"/>
      <protection locked="0"/>
    </xf>
    <xf numFmtId="0" fontId="10" fillId="0" borderId="21" xfId="0" applyFont="1" applyFill="1" applyBorder="1" applyAlignment="1" applyProtection="1">
      <alignment horizontal="center" vertical="center" textRotation="90"/>
      <protection locked="0"/>
    </xf>
    <xf numFmtId="0" fontId="10" fillId="0" borderId="43" xfId="0" applyFont="1" applyFill="1" applyBorder="1" applyAlignment="1" applyProtection="1">
      <alignment horizontal="center" vertical="center" textRotation="90"/>
      <protection locked="0"/>
    </xf>
    <xf numFmtId="0" fontId="10" fillId="0" borderId="10" xfId="0" applyFont="1" applyFill="1" applyBorder="1" applyAlignment="1" applyProtection="1">
      <alignment horizontal="center" vertical="center" textRotation="90"/>
      <protection locked="0"/>
    </xf>
    <xf numFmtId="0" fontId="10" fillId="0" borderId="15" xfId="0" applyFont="1" applyFill="1" applyBorder="1" applyAlignment="1" applyProtection="1">
      <alignment horizontal="center" vertical="center" textRotation="90"/>
      <protection locked="0"/>
    </xf>
    <xf numFmtId="0" fontId="10" fillId="0" borderId="26" xfId="0" applyFont="1" applyFill="1" applyBorder="1" applyAlignment="1" applyProtection="1">
      <alignment horizontal="center" vertical="center" textRotation="90"/>
      <protection locked="0"/>
    </xf>
    <xf numFmtId="0" fontId="10" fillId="0" borderId="27" xfId="0" applyFont="1" applyFill="1" applyBorder="1" applyAlignment="1" applyProtection="1">
      <alignment horizontal="center" vertical="center" textRotation="90"/>
      <protection locked="0"/>
    </xf>
    <xf numFmtId="0" fontId="10" fillId="0" borderId="10" xfId="0" applyFont="1" applyBorder="1" applyAlignment="1">
      <alignment horizontal="center" vertical="center" textRotation="90"/>
    </xf>
    <xf numFmtId="0" fontId="10" fillId="0" borderId="43" xfId="0" applyFont="1" applyBorder="1" applyAlignment="1">
      <alignment horizontal="center" vertical="center" textRotation="90"/>
    </xf>
    <xf numFmtId="0" fontId="10" fillId="0" borderId="15" xfId="0" applyFont="1" applyBorder="1" applyAlignment="1">
      <alignment horizontal="center" vertical="center" textRotation="90"/>
    </xf>
    <xf numFmtId="0" fontId="10" fillId="0" borderId="26" xfId="0" applyFont="1" applyBorder="1" applyAlignment="1">
      <alignment horizontal="center" vertical="center" textRotation="90"/>
    </xf>
    <xf numFmtId="0" fontId="10" fillId="0" borderId="27" xfId="0" applyFont="1" applyBorder="1" applyAlignment="1">
      <alignment horizontal="center" vertical="center" textRotation="90"/>
    </xf>
    <xf numFmtId="0" fontId="10" fillId="0" borderId="21" xfId="0" applyFont="1" applyBorder="1" applyAlignment="1">
      <alignment horizontal="center" vertical="center" textRotation="90"/>
    </xf>
    <xf numFmtId="0" fontId="11" fillId="0" borderId="21" xfId="0" applyFont="1" applyFill="1" applyBorder="1" applyAlignment="1" applyProtection="1">
      <alignment horizontal="center" vertical="center" textRotation="90"/>
      <protection locked="0"/>
    </xf>
    <xf numFmtId="0" fontId="11" fillId="0" borderId="40" xfId="0" applyFont="1" applyFill="1" applyBorder="1" applyAlignment="1" applyProtection="1">
      <alignment horizontal="center" vertical="center" textRotation="90"/>
      <protection locked="0"/>
    </xf>
    <xf numFmtId="0" fontId="11" fillId="0" borderId="10" xfId="0" applyFont="1" applyFill="1" applyBorder="1" applyAlignment="1" applyProtection="1">
      <alignment horizontal="center" vertical="center" textRotation="90"/>
      <protection locked="0"/>
    </xf>
    <xf numFmtId="0" fontId="11" fillId="0" borderId="0" xfId="0" applyFont="1" applyFill="1" applyBorder="1" applyAlignment="1" applyProtection="1">
      <alignment horizontal="center" vertical="center" textRotation="90"/>
      <protection locked="0"/>
    </xf>
    <xf numFmtId="0" fontId="11" fillId="0" borderId="26" xfId="0" applyFont="1" applyFill="1" applyBorder="1" applyAlignment="1" applyProtection="1">
      <alignment horizontal="center" vertical="center" textRotation="90"/>
      <protection locked="0"/>
    </xf>
    <xf numFmtId="0" fontId="11" fillId="0" borderId="42" xfId="0" applyFont="1" applyFill="1" applyBorder="1" applyAlignment="1" applyProtection="1">
      <alignment horizontal="center" vertical="center" textRotation="90"/>
      <protection locked="0"/>
    </xf>
    <xf numFmtId="0" fontId="11" fillId="0" borderId="21" xfId="0" applyFont="1" applyFill="1" applyBorder="1" applyAlignment="1">
      <alignment horizontal="center" vertical="center" textRotation="90"/>
    </xf>
    <xf numFmtId="0" fontId="11" fillId="0" borderId="43" xfId="0" applyFont="1" applyFill="1" applyBorder="1" applyAlignment="1">
      <alignment horizontal="center" vertical="center" textRotation="90"/>
    </xf>
    <xf numFmtId="0" fontId="11" fillId="0" borderId="10" xfId="0" applyFont="1" applyFill="1" applyBorder="1" applyAlignment="1">
      <alignment horizontal="center" vertical="center" textRotation="90"/>
    </xf>
    <xf numFmtId="0" fontId="11" fillId="0" borderId="15" xfId="0" applyFont="1" applyFill="1" applyBorder="1" applyAlignment="1">
      <alignment horizontal="center" vertical="center" textRotation="90"/>
    </xf>
    <xf numFmtId="0" fontId="11" fillId="0" borderId="26" xfId="0" applyFont="1" applyFill="1" applyBorder="1" applyAlignment="1">
      <alignment horizontal="center" vertical="center" textRotation="90"/>
    </xf>
    <xf numFmtId="0" fontId="11" fillId="0" borderId="27" xfId="0" applyFont="1" applyFill="1" applyBorder="1" applyAlignment="1">
      <alignment horizontal="center" vertical="center" textRotation="90"/>
    </xf>
    <xf numFmtId="0" fontId="11" fillId="0" borderId="21" xfId="0" applyFont="1" applyBorder="1" applyAlignment="1" applyProtection="1">
      <alignment horizontal="center" vertical="center" textRotation="90"/>
      <protection/>
    </xf>
    <xf numFmtId="0" fontId="11" fillId="0" borderId="43" xfId="0" applyFont="1" applyBorder="1" applyAlignment="1" applyProtection="1">
      <alignment horizontal="center" vertical="center" textRotation="90"/>
      <protection/>
    </xf>
    <xf numFmtId="0" fontId="11" fillId="0" borderId="10" xfId="0" applyFont="1" applyBorder="1" applyAlignment="1" applyProtection="1">
      <alignment horizontal="center" vertical="center" textRotation="90"/>
      <protection/>
    </xf>
    <xf numFmtId="0" fontId="11" fillId="0" borderId="15" xfId="0" applyFont="1" applyBorder="1" applyAlignment="1" applyProtection="1">
      <alignment horizontal="center" vertical="center" textRotation="90"/>
      <protection/>
    </xf>
    <xf numFmtId="0" fontId="11" fillId="0" borderId="26" xfId="0" applyFont="1" applyBorder="1" applyAlignment="1" applyProtection="1">
      <alignment horizontal="center" vertical="center" textRotation="90"/>
      <protection/>
    </xf>
    <xf numFmtId="0" fontId="11" fillId="0" borderId="27" xfId="0" applyFont="1" applyBorder="1" applyAlignment="1" applyProtection="1">
      <alignment horizontal="center" vertical="center" textRotation="90"/>
      <protection/>
    </xf>
    <xf numFmtId="0" fontId="11" fillId="0" borderId="21" xfId="0" applyFont="1" applyBorder="1" applyAlignment="1" applyProtection="1">
      <alignment horizontal="center" vertical="center" textRotation="90"/>
      <protection locked="0"/>
    </xf>
    <xf numFmtId="0" fontId="11" fillId="0" borderId="43" xfId="0" applyFont="1" applyBorder="1" applyAlignment="1" applyProtection="1">
      <alignment horizontal="center" vertical="center" textRotation="90"/>
      <protection locked="0"/>
    </xf>
    <xf numFmtId="0" fontId="11" fillId="0" borderId="10" xfId="0" applyFont="1" applyBorder="1" applyAlignment="1" applyProtection="1">
      <alignment horizontal="center" vertical="center" textRotation="90"/>
      <protection locked="0"/>
    </xf>
    <xf numFmtId="0" fontId="11" fillId="0" borderId="15" xfId="0" applyFont="1" applyBorder="1" applyAlignment="1" applyProtection="1">
      <alignment horizontal="center" vertical="center" textRotation="90"/>
      <protection locked="0"/>
    </xf>
    <xf numFmtId="0" fontId="11" fillId="0" borderId="26" xfId="0" applyFont="1" applyBorder="1" applyAlignment="1" applyProtection="1">
      <alignment horizontal="center" vertical="center" textRotation="90"/>
      <protection locked="0"/>
    </xf>
    <xf numFmtId="0" fontId="11" fillId="0" borderId="27" xfId="0" applyFont="1" applyBorder="1" applyAlignment="1" applyProtection="1">
      <alignment horizontal="center" vertical="center" textRotation="90"/>
      <protection locked="0"/>
    </xf>
    <xf numFmtId="0" fontId="11" fillId="0" borderId="40" xfId="0" applyFont="1" applyBorder="1" applyAlignment="1" applyProtection="1">
      <alignment horizontal="center" vertical="center" textRotation="90"/>
      <protection locked="0"/>
    </xf>
    <xf numFmtId="0" fontId="11" fillId="0" borderId="0" xfId="0" applyFont="1" applyBorder="1" applyAlignment="1" applyProtection="1">
      <alignment horizontal="center" vertical="center" textRotation="90"/>
      <protection locked="0"/>
    </xf>
    <xf numFmtId="49" fontId="4" fillId="0" borderId="49"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0" fontId="4" fillId="0" borderId="23" xfId="0" applyFont="1" applyBorder="1" applyAlignment="1" applyProtection="1">
      <alignment vertical="center" wrapText="1"/>
      <protection locked="0"/>
    </xf>
    <xf numFmtId="0" fontId="19" fillId="0" borderId="23" xfId="0" applyFont="1" applyBorder="1" applyAlignment="1" applyProtection="1">
      <alignment horizontal="left" vertical="center" wrapText="1"/>
      <protection locked="0"/>
    </xf>
    <xf numFmtId="0" fontId="91" fillId="0" borderId="40" xfId="0" applyFont="1" applyBorder="1" applyAlignment="1">
      <alignment horizontal="center" textRotation="90"/>
    </xf>
    <xf numFmtId="0" fontId="91" fillId="0" borderId="0" xfId="0" applyFont="1" applyAlignment="1">
      <alignment horizontal="center" textRotation="90"/>
    </xf>
    <xf numFmtId="0" fontId="91" fillId="0" borderId="0" xfId="0" applyFont="1" applyBorder="1" applyAlignment="1">
      <alignment horizontal="center" textRotation="90"/>
    </xf>
    <xf numFmtId="49" fontId="3" fillId="0" borderId="10"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0" fillId="41" borderId="50" xfId="0" applyFont="1" applyFill="1" applyBorder="1" applyAlignment="1">
      <alignment horizontal="left" vertical="center" wrapText="1"/>
    </xf>
    <xf numFmtId="0" fontId="0" fillId="41" borderId="51" xfId="0" applyFont="1" applyFill="1" applyBorder="1" applyAlignment="1">
      <alignment horizontal="left" vertical="center" wrapText="1"/>
    </xf>
    <xf numFmtId="0" fontId="0" fillId="41" borderId="74" xfId="0" applyFont="1" applyFill="1" applyBorder="1" applyAlignment="1">
      <alignment horizontal="left" vertical="center" wrapText="1"/>
    </xf>
    <xf numFmtId="49" fontId="4" fillId="0" borderId="6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49" fontId="3" fillId="0" borderId="72" xfId="0" applyNumberFormat="1" applyFont="1" applyFill="1" applyBorder="1" applyAlignment="1">
      <alignment horizontal="center" vertical="center" wrapText="1"/>
    </xf>
    <xf numFmtId="0" fontId="3" fillId="0" borderId="72" xfId="0" applyFont="1" applyFill="1" applyBorder="1" applyAlignment="1">
      <alignment horizontal="left" vertical="center" wrapText="1"/>
    </xf>
    <xf numFmtId="0" fontId="0" fillId="0" borderId="48" xfId="0" applyNumberFormat="1" applyFont="1" applyBorder="1" applyAlignment="1">
      <alignment horizontal="left" vertical="center" wrapText="1"/>
    </xf>
    <xf numFmtId="0" fontId="19" fillId="0" borderId="48" xfId="0" applyNumberFormat="1" applyFont="1" applyBorder="1" applyAlignment="1">
      <alignment horizontal="left" vertical="center" wrapText="1"/>
    </xf>
    <xf numFmtId="0" fontId="11" fillId="0" borderId="19"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91" fillId="0" borderId="0" xfId="0" applyFont="1" applyAlignment="1" applyProtection="1">
      <alignment horizontal="center" textRotation="90"/>
      <protection/>
    </xf>
    <xf numFmtId="0" fontId="4" fillId="0" borderId="21" xfId="0" applyFont="1" applyBorder="1" applyAlignment="1" applyProtection="1">
      <alignment horizontal="center" textRotation="90"/>
      <protection locked="0"/>
    </xf>
    <xf numFmtId="0" fontId="4" fillId="0" borderId="43" xfId="0" applyFont="1" applyBorder="1" applyAlignment="1" applyProtection="1">
      <alignment horizontal="center" textRotation="90"/>
      <protection locked="0"/>
    </xf>
    <xf numFmtId="0" fontId="4" fillId="0" borderId="10" xfId="0" applyFont="1" applyBorder="1" applyAlignment="1" applyProtection="1">
      <alignment horizontal="center" textRotation="90"/>
      <protection locked="0"/>
    </xf>
    <xf numFmtId="0" fontId="4" fillId="0" borderId="15" xfId="0" applyFont="1" applyBorder="1" applyAlignment="1" applyProtection="1">
      <alignment horizontal="center" textRotation="90"/>
      <protection locked="0"/>
    </xf>
    <xf numFmtId="0" fontId="4" fillId="0" borderId="26" xfId="0" applyFont="1" applyBorder="1" applyAlignment="1" applyProtection="1">
      <alignment horizontal="center" textRotation="90"/>
      <protection locked="0"/>
    </xf>
    <xf numFmtId="0" fontId="4" fillId="0" borderId="27" xfId="0" applyFont="1" applyBorder="1" applyAlignment="1" applyProtection="1">
      <alignment horizontal="center" textRotation="90"/>
      <protection locked="0"/>
    </xf>
    <xf numFmtId="0" fontId="11" fillId="0" borderId="18" xfId="0" applyNumberFormat="1" applyFont="1" applyFill="1" applyBorder="1" applyAlignment="1" applyProtection="1">
      <alignment horizontal="center" vertical="center"/>
      <protection locked="0"/>
    </xf>
    <xf numFmtId="0" fontId="28" fillId="0" borderId="21" xfId="0" applyNumberFormat="1" applyFont="1" applyFill="1" applyBorder="1" applyAlignment="1" applyProtection="1">
      <alignment horizontal="left" vertical="center" wrapText="1"/>
      <protection/>
    </xf>
    <xf numFmtId="0" fontId="28" fillId="0" borderId="40" xfId="0" applyNumberFormat="1" applyFont="1" applyFill="1" applyBorder="1" applyAlignment="1" applyProtection="1">
      <alignment horizontal="left" vertical="center" wrapText="1"/>
      <protection/>
    </xf>
    <xf numFmtId="0" fontId="28" fillId="0" borderId="43"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0" fontId="28" fillId="0" borderId="15" xfId="0" applyNumberFormat="1" applyFont="1" applyFill="1" applyBorder="1" applyAlignment="1" applyProtection="1">
      <alignment horizontal="left" vertical="center" wrapText="1"/>
      <protection/>
    </xf>
    <xf numFmtId="0" fontId="28" fillId="0" borderId="28" xfId="0" applyNumberFormat="1" applyFont="1" applyFill="1" applyBorder="1" applyAlignment="1" applyProtection="1">
      <alignment horizontal="left" vertical="center" wrapText="1"/>
      <protection/>
    </xf>
    <xf numFmtId="0" fontId="28" fillId="0" borderId="24" xfId="0" applyNumberFormat="1" applyFont="1" applyFill="1" applyBorder="1" applyAlignment="1" applyProtection="1">
      <alignment horizontal="left" vertical="center" wrapText="1"/>
      <protection/>
    </xf>
    <xf numFmtId="0" fontId="28" fillId="0" borderId="34" xfId="0" applyNumberFormat="1" applyFont="1" applyFill="1" applyBorder="1" applyAlignment="1" applyProtection="1">
      <alignment horizontal="left" vertical="center" wrapText="1"/>
      <protection/>
    </xf>
    <xf numFmtId="0" fontId="17" fillId="0" borderId="20" xfId="0" applyNumberFormat="1" applyFont="1" applyBorder="1" applyAlignment="1">
      <alignment horizontal="left" vertical="center"/>
    </xf>
    <xf numFmtId="0" fontId="3" fillId="0" borderId="75" xfId="0" applyNumberFormat="1" applyFont="1" applyFill="1" applyBorder="1" applyAlignment="1">
      <alignment horizontal="center" vertical="center"/>
    </xf>
    <xf numFmtId="0" fontId="3" fillId="0" borderId="53" xfId="0" applyNumberFormat="1" applyFont="1" applyFill="1" applyBorder="1" applyAlignment="1">
      <alignment horizontal="center" vertical="center"/>
    </xf>
    <xf numFmtId="0" fontId="4" fillId="0" borderId="45" xfId="0" applyFont="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0" borderId="20" xfId="0" applyFont="1" applyBorder="1" applyAlignment="1">
      <alignment horizontal="left" vertical="center" wrapText="1"/>
    </xf>
    <xf numFmtId="0" fontId="10" fillId="0" borderId="44"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3" fillId="0" borderId="72" xfId="0" applyFont="1" applyBorder="1" applyAlignment="1">
      <alignment horizontal="center" vertical="center" wrapText="1"/>
    </xf>
    <xf numFmtId="0" fontId="3" fillId="0" borderId="76" xfId="0" applyFont="1" applyBorder="1" applyAlignment="1">
      <alignment horizontal="center" vertical="center" wrapText="1"/>
    </xf>
    <xf numFmtId="1" fontId="4" fillId="0" borderId="20" xfId="0" applyNumberFormat="1" applyFont="1" applyBorder="1" applyAlignment="1" applyProtection="1">
      <alignment horizontal="center" vertical="center" wrapText="1"/>
      <protection locked="0"/>
    </xf>
    <xf numFmtId="1" fontId="0" fillId="0" borderId="20" xfId="0" applyNumberFormat="1" applyFont="1" applyBorder="1" applyAlignment="1" applyProtection="1">
      <alignment/>
      <protection locked="0"/>
    </xf>
    <xf numFmtId="1" fontId="0" fillId="0" borderId="61" xfId="0" applyNumberFormat="1" applyFont="1" applyBorder="1" applyAlignment="1" applyProtection="1">
      <alignment/>
      <protection locked="0"/>
    </xf>
    <xf numFmtId="0" fontId="3" fillId="0" borderId="57" xfId="0" applyFont="1" applyBorder="1" applyAlignment="1">
      <alignment vertical="center" wrapText="1"/>
    </xf>
    <xf numFmtId="0" fontId="3" fillId="0" borderId="24" xfId="0" applyFont="1" applyBorder="1" applyAlignment="1">
      <alignment vertical="center" wrapText="1"/>
    </xf>
    <xf numFmtId="0" fontId="11" fillId="0" borderId="19" xfId="0" applyFont="1" applyFill="1" applyBorder="1" applyAlignment="1" applyProtection="1">
      <alignment horizontal="center" vertical="center" textRotation="90"/>
      <protection/>
    </xf>
    <xf numFmtId="0" fontId="11" fillId="0" borderId="18" xfId="0" applyFont="1" applyFill="1" applyBorder="1" applyAlignment="1" applyProtection="1">
      <alignment horizontal="center" vertical="center" textRotation="90"/>
      <protection/>
    </xf>
    <xf numFmtId="0" fontId="11" fillId="0" borderId="17" xfId="0" applyFont="1" applyFill="1" applyBorder="1" applyAlignment="1" applyProtection="1">
      <alignment horizontal="center" vertical="center" textRotation="90"/>
      <protection/>
    </xf>
    <xf numFmtId="0" fontId="11" fillId="0" borderId="19" xfId="0" applyFont="1" applyFill="1" applyBorder="1" applyAlignment="1" applyProtection="1">
      <alignment horizontal="center" vertical="center" textRotation="90"/>
      <protection locked="0"/>
    </xf>
    <xf numFmtId="0" fontId="11" fillId="0" borderId="18" xfId="0" applyFont="1" applyFill="1" applyBorder="1" applyAlignment="1" applyProtection="1">
      <alignment horizontal="center" vertical="center" textRotation="90"/>
      <protection locked="0"/>
    </xf>
    <xf numFmtId="0" fontId="11" fillId="0" borderId="17" xfId="0" applyFont="1" applyFill="1" applyBorder="1" applyAlignment="1" applyProtection="1">
      <alignment horizontal="center" vertical="center" textRotation="90"/>
      <protection locked="0"/>
    </xf>
    <xf numFmtId="0" fontId="11" fillId="0" borderId="21" xfId="0" applyFont="1" applyBorder="1" applyAlignment="1">
      <alignment horizontal="center" vertical="center" textRotation="90"/>
    </xf>
    <xf numFmtId="0" fontId="11" fillId="0" borderId="43" xfId="0" applyFont="1" applyBorder="1" applyAlignment="1">
      <alignment horizontal="center" vertical="center" textRotation="90"/>
    </xf>
    <xf numFmtId="0" fontId="11" fillId="0" borderId="10" xfId="0" applyFont="1" applyBorder="1" applyAlignment="1">
      <alignment horizontal="center" vertical="center" textRotation="90"/>
    </xf>
    <xf numFmtId="0" fontId="11" fillId="0" borderId="15" xfId="0" applyFont="1" applyBorder="1" applyAlignment="1">
      <alignment horizontal="center" vertical="center" textRotation="90"/>
    </xf>
    <xf numFmtId="0" fontId="11" fillId="0" borderId="26" xfId="0" applyFont="1" applyBorder="1" applyAlignment="1">
      <alignment horizontal="center" vertical="center" textRotation="90"/>
    </xf>
    <xf numFmtId="0" fontId="11" fillId="0" borderId="27" xfId="0" applyFont="1" applyBorder="1" applyAlignment="1">
      <alignment horizontal="center" vertical="center" textRotation="90"/>
    </xf>
    <xf numFmtId="0" fontId="11" fillId="0" borderId="42" xfId="0" applyFont="1" applyBorder="1" applyAlignment="1" applyProtection="1">
      <alignment horizontal="center" vertical="center" textRotation="90"/>
      <protection locked="0"/>
    </xf>
    <xf numFmtId="49" fontId="2" fillId="0" borderId="10" xfId="0" applyNumberFormat="1" applyFont="1" applyFill="1" applyBorder="1" applyAlignment="1" applyProtection="1">
      <alignment horizontal="left" vertical="center" wrapText="1"/>
      <protection/>
    </xf>
    <xf numFmtId="49" fontId="2" fillId="0" borderId="0" xfId="0" applyNumberFormat="1" applyFont="1" applyFill="1" applyBorder="1" applyAlignment="1" applyProtection="1">
      <alignment horizontal="left" vertical="center" wrapText="1"/>
      <protection/>
    </xf>
    <xf numFmtId="49" fontId="2" fillId="0" borderId="15" xfId="0" applyNumberFormat="1" applyFont="1" applyFill="1" applyBorder="1" applyAlignment="1" applyProtection="1">
      <alignment horizontal="left" vertical="center" wrapText="1"/>
      <protection/>
    </xf>
    <xf numFmtId="49" fontId="2" fillId="0" borderId="28" xfId="0" applyNumberFormat="1" applyFont="1" applyFill="1" applyBorder="1" applyAlignment="1" applyProtection="1">
      <alignment horizontal="left" vertical="center" wrapText="1"/>
      <protection/>
    </xf>
    <xf numFmtId="49" fontId="2" fillId="0" borderId="24" xfId="0" applyNumberFormat="1" applyFont="1" applyFill="1" applyBorder="1" applyAlignment="1" applyProtection="1">
      <alignment horizontal="left" vertical="center" wrapText="1"/>
      <protection/>
    </xf>
    <xf numFmtId="49" fontId="2" fillId="0" borderId="34" xfId="0" applyNumberFormat="1" applyFont="1" applyFill="1" applyBorder="1" applyAlignment="1" applyProtection="1">
      <alignment horizontal="left" vertical="center" wrapText="1"/>
      <protection/>
    </xf>
    <xf numFmtId="49" fontId="31" fillId="0" borderId="32" xfId="0" applyNumberFormat="1" applyFont="1" applyFill="1" applyBorder="1" applyAlignment="1" applyProtection="1">
      <alignment horizontal="left" vertical="top" wrapText="1"/>
      <protection locked="0"/>
    </xf>
    <xf numFmtId="49" fontId="31" fillId="0" borderId="30" xfId="0" applyNumberFormat="1" applyFont="1" applyFill="1" applyBorder="1" applyAlignment="1" applyProtection="1">
      <alignment horizontal="left" vertical="top" wrapText="1"/>
      <protection locked="0"/>
    </xf>
    <xf numFmtId="49" fontId="31" fillId="0" borderId="33" xfId="0" applyNumberFormat="1" applyFont="1" applyFill="1" applyBorder="1" applyAlignment="1" applyProtection="1">
      <alignment horizontal="left" vertical="top" wrapText="1"/>
      <protection locked="0"/>
    </xf>
    <xf numFmtId="49" fontId="31" fillId="0" borderId="10" xfId="0" applyNumberFormat="1" applyFont="1" applyFill="1" applyBorder="1" applyAlignment="1" applyProtection="1">
      <alignment horizontal="left" vertical="top" wrapText="1"/>
      <protection locked="0"/>
    </xf>
    <xf numFmtId="49" fontId="31" fillId="0" borderId="0" xfId="0" applyNumberFormat="1" applyFont="1" applyFill="1" applyBorder="1" applyAlignment="1" applyProtection="1">
      <alignment horizontal="left" vertical="top" wrapText="1"/>
      <protection locked="0"/>
    </xf>
    <xf numFmtId="49" fontId="31" fillId="0" borderId="15" xfId="0" applyNumberFormat="1" applyFont="1" applyFill="1" applyBorder="1" applyAlignment="1" applyProtection="1">
      <alignment horizontal="left" vertical="top" wrapText="1"/>
      <protection locked="0"/>
    </xf>
    <xf numFmtId="49" fontId="31" fillId="0" borderId="28" xfId="0" applyNumberFormat="1" applyFont="1" applyFill="1" applyBorder="1" applyAlignment="1" applyProtection="1">
      <alignment horizontal="left" vertical="top" wrapText="1"/>
      <protection locked="0"/>
    </xf>
    <xf numFmtId="49" fontId="31" fillId="0" borderId="24" xfId="0" applyNumberFormat="1" applyFont="1" applyFill="1" applyBorder="1" applyAlignment="1" applyProtection="1">
      <alignment horizontal="left" vertical="top" wrapText="1"/>
      <protection locked="0"/>
    </xf>
    <xf numFmtId="49" fontId="31" fillId="0" borderId="34" xfId="0" applyNumberFormat="1" applyFont="1" applyFill="1" applyBorder="1" applyAlignment="1" applyProtection="1">
      <alignment horizontal="left" vertical="top" wrapText="1"/>
      <protection locked="0"/>
    </xf>
    <xf numFmtId="0" fontId="8" fillId="0" borderId="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top" wrapText="1"/>
      <protection locked="0"/>
    </xf>
    <xf numFmtId="49" fontId="4" fillId="0" borderId="0" xfId="0" applyNumberFormat="1" applyFont="1" applyBorder="1" applyAlignment="1" applyProtection="1">
      <alignment horizontal="left" vertical="top" wrapText="1"/>
      <protection locked="0"/>
    </xf>
    <xf numFmtId="49" fontId="4" fillId="0" borderId="15" xfId="0" applyNumberFormat="1" applyFont="1" applyBorder="1" applyAlignment="1" applyProtection="1">
      <alignment horizontal="left" vertical="top" wrapText="1"/>
      <protection locked="0"/>
    </xf>
    <xf numFmtId="49" fontId="4" fillId="0" borderId="26" xfId="0" applyNumberFormat="1" applyFont="1" applyBorder="1" applyAlignment="1" applyProtection="1">
      <alignment horizontal="left" vertical="top" wrapText="1"/>
      <protection locked="0"/>
    </xf>
    <xf numFmtId="49" fontId="4" fillId="0" borderId="42" xfId="0" applyNumberFormat="1" applyFont="1" applyBorder="1" applyAlignment="1" applyProtection="1">
      <alignment horizontal="left" vertical="top" wrapText="1"/>
      <protection locked="0"/>
    </xf>
    <xf numFmtId="49" fontId="4" fillId="0" borderId="27" xfId="0" applyNumberFormat="1" applyFont="1" applyBorder="1" applyAlignment="1" applyProtection="1">
      <alignment horizontal="left" vertical="top" wrapText="1"/>
      <protection locked="0"/>
    </xf>
    <xf numFmtId="49" fontId="3" fillId="0" borderId="12"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19" fillId="0" borderId="55" xfId="0" applyNumberFormat="1" applyFont="1" applyBorder="1" applyAlignment="1" applyProtection="1">
      <alignment horizontal="left" vertical="center" wrapText="1"/>
      <protection locked="0"/>
    </xf>
    <xf numFmtId="49" fontId="19" fillId="0" borderId="22" xfId="0" applyNumberFormat="1" applyFont="1" applyBorder="1" applyAlignment="1" applyProtection="1">
      <alignment horizontal="left" vertical="center" wrapText="1"/>
      <protection locked="0"/>
    </xf>
    <xf numFmtId="49" fontId="19" fillId="0" borderId="64" xfId="0" applyNumberFormat="1" applyFont="1" applyBorder="1" applyAlignment="1" applyProtection="1">
      <alignment horizontal="left" vertical="center" wrapText="1"/>
      <protection locked="0"/>
    </xf>
    <xf numFmtId="49" fontId="4" fillId="0" borderId="55"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49" fontId="3" fillId="0" borderId="28"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4">
    <dxf>
      <font>
        <color theme="0"/>
      </font>
    </dxf>
    <dxf>
      <fill>
        <patternFill>
          <bgColor rgb="FFFF0000"/>
        </patternFill>
      </fill>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indexed="9"/>
      </font>
    </dxf>
    <dxf>
      <font>
        <color indexed="9"/>
      </font>
    </dxf>
    <dxf>
      <font>
        <color indexed="9"/>
      </font>
    </dxf>
    <dxf>
      <font>
        <color theme="1"/>
      </font>
    </dxf>
    <dxf>
      <font>
        <color theme="0"/>
      </font>
    </dxf>
    <dxf>
      <font>
        <color theme="1"/>
      </font>
    </dxf>
    <dxf>
      <font>
        <color theme="0"/>
      </font>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font>
    </dxf>
    <dxf>
      <font>
        <color indexed="9"/>
      </font>
    </dxf>
    <dxf>
      <font>
        <color indexed="9"/>
      </font>
    </dxf>
    <dxf>
      <font>
        <color rgb="FFFFFFFF"/>
      </font>
      <border/>
    </dxf>
    <dxf>
      <font>
        <b val="0"/>
        <i val="0"/>
      </font>
      <border/>
    </dxf>
    <dxf>
      <font>
        <color theme="0"/>
      </font>
      <border/>
    </dxf>
    <dxf>
      <font>
        <color theme="1"/>
      </font>
      <border/>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2" name="Список1" displayName="Список1" ref="BQ357:BQ406" comment="" totalsRowShown="0">
  <autoFilter ref="BQ357:BQ406"/>
  <tableColumns count="1">
    <tableColumn id="1" name="БСЗ"/>
  </tableColumns>
  <tableStyleInfo name="TableStyleLight1" showFirstColumn="0" showLastColumn="0" showRowStripes="1" showColumnStripes="0"/>
</table>
</file>

<file path=xl/tables/table10.xml><?xml version="1.0" encoding="utf-8"?>
<table xmlns="http://schemas.openxmlformats.org/spreadsheetml/2006/main" id="2553" name="Таблица2553" displayName="Таблица2553" ref="BI191:BO447" comment="" totalsRowShown="0">
  <autoFilter ref="BI191:BO447"/>
  <tableColumns count="7">
    <tableColumn id="1" name="Наименование"/>
    <tableColumn id="2" name="Блоки"/>
    <tableColumn id="3" name="Наим.+Блоки"/>
    <tableColumn id="4" name="Шкаф для $ расчёта многоканалок"/>
    <tableColumn id="5" name="Шкаф"/>
    <tableColumn id="6" name="У1"/>
    <tableColumn id="7" name="У2"/>
  </tableColumns>
  <tableStyleInfo name="TableStyleLight9" showFirstColumn="0" showLastColumn="0" showRowStripes="1" showColumnStripes="0"/>
</table>
</file>

<file path=xl/tables/table2.xml><?xml version="1.0" encoding="utf-8"?>
<table xmlns="http://schemas.openxmlformats.org/spreadsheetml/2006/main" id="1" name="Список2" displayName="Список2" ref="BS395:BS402" comment="" totalsRowShown="0">
  <autoFilter ref="BS395:BS402"/>
  <tableColumns count="1">
    <tableColumn id="1" name="Наименование сист. Телемех"/>
  </tableColumns>
  <tableStyleInfo name="" showFirstColumn="0" showLastColumn="0" showRowStripes="1" showColumnStripes="0"/>
</table>
</file>

<file path=xl/tables/table3.xml><?xml version="1.0" encoding="utf-8"?>
<table xmlns="http://schemas.openxmlformats.org/spreadsheetml/2006/main" id="3" name="Список3" displayName="Список3" ref="BU357:BU362" comment="" totalsRowShown="0">
  <autoFilter ref="BU357:BU362"/>
  <tableColumns count="1">
    <tableColumn id="1" name="Цвет колпака КИП"/>
  </tableColumns>
  <tableStyleInfo name="TableStyleLight1" showFirstColumn="0" showLastColumn="0" showRowStripes="1" showColumnStripes="0"/>
</table>
</file>

<file path=xl/tables/table4.xml><?xml version="1.0" encoding="utf-8"?>
<table xmlns="http://schemas.openxmlformats.org/spreadsheetml/2006/main" id="33" name="Список334" displayName="Список334" ref="BW357:BW361" comment="" totalsRowShown="0">
  <autoFilter ref="BW357:BW361"/>
  <tableColumns count="1">
    <tableColumn id="1" name="Тип датчиков скорости коррозии"/>
  </tableColumns>
  <tableStyleInfo name="" showFirstColumn="0" showLastColumn="0" showRowStripes="1" showColumnStripes="0"/>
</table>
</file>

<file path=xl/tables/table5.xml><?xml version="1.0" encoding="utf-8"?>
<table xmlns="http://schemas.openxmlformats.org/spreadsheetml/2006/main" id="68" name="Список369" displayName="Список369" ref="BS357:BS362" comment="" totalsRowShown="0">
  <autoFilter ref="BS357:BS362"/>
  <tableColumns count="1">
    <tableColumn id="1" name="Подставка БСЗ"/>
  </tableColumns>
  <tableStyleInfo name="TableStyleLight1" showFirstColumn="0" showLastColumn="0" showRowStripes="1" showColumnStripes="0"/>
</table>
</file>

<file path=xl/tables/table6.xml><?xml version="1.0" encoding="utf-8"?>
<table xmlns="http://schemas.openxmlformats.org/spreadsheetml/2006/main" id="134" name="Таблица134" displayName="Таблица134" ref="BZ357:BZ390" comment="" totalsRowShown="0">
  <autoFilter ref="BZ357:BZ390"/>
  <tableColumns count="1">
    <tableColumn id="1" name="Количество точек сбора данных"/>
  </tableColumns>
  <tableStyleInfo name="TableStyleLight1" showFirstColumn="0" showLastColumn="0" showRowStripes="1" showColumnStripes="0"/>
</table>
</file>

<file path=xl/tables/table7.xml><?xml version="1.0" encoding="utf-8"?>
<table xmlns="http://schemas.openxmlformats.org/spreadsheetml/2006/main" id="135" name="Таблица135" displayName="Таблица135" ref="CB357:CB363" comment="" totalsRowShown="0">
  <autoFilter ref="CB357:CB363"/>
  <tableColumns count="1">
    <tableColumn id="1" name="Количество линий связи"/>
  </tableColumns>
  <tableStyleInfo name="TableStyleLight1" showFirstColumn="0" showLastColumn="0" showRowStripes="1" showColumnStripes="0"/>
</table>
</file>

<file path=xl/tables/table8.xml><?xml version="1.0" encoding="utf-8"?>
<table xmlns="http://schemas.openxmlformats.org/spreadsheetml/2006/main" id="277" name="Таблица277" displayName="Таблица277" ref="CE192:CE194" comment="" totalsRowShown="0">
  <autoFilter ref="CE192:CE194"/>
  <tableColumns count="1">
    <tableColumn id="1" name="Столбец1"/>
  </tableColumns>
  <tableStyleInfo name="TableStyleLight1" showFirstColumn="0" showLastColumn="0" showRowStripes="1" showColumnStripes="0"/>
</table>
</file>

<file path=xl/tables/table9.xml><?xml version="1.0" encoding="utf-8"?>
<table xmlns="http://schemas.openxmlformats.org/spreadsheetml/2006/main" id="1972" name="Таблица1972" displayName="Таблица1972" ref="CI357:CK388" comment="" totalsRowShown="0">
  <autoFilter ref="CI357:CK388"/>
  <tableColumns count="3">
    <tableColumn id="1" name="Блок + сеть"/>
    <tableColumn id="2" name="Подпись"/>
    <tableColumn id="3" name="В ЗИП"/>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eftegazkompleks.ru/oborudovanie-ekhz" TargetMode="External" /><Relationship Id="rId2" Type="http://schemas.openxmlformats.org/officeDocument/2006/relationships/hyperlink" Target="mailto:info@ngk-ehz.ru" TargetMode="External" /><Relationship Id="rId3" Type="http://schemas.openxmlformats.org/officeDocument/2006/relationships/hyperlink" Target="http://ngk-ehz.ru/oborudovanie-ekhz" TargetMode="Externa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table" Target="../tables/table2.xml" /><Relationship Id="rId7" Type="http://schemas.openxmlformats.org/officeDocument/2006/relationships/table" Target="../tables/table3.xml" /><Relationship Id="rId8" Type="http://schemas.openxmlformats.org/officeDocument/2006/relationships/table" Target="../tables/table4.xml" /><Relationship Id="rId9" Type="http://schemas.openxmlformats.org/officeDocument/2006/relationships/table" Target="../tables/table5.xml" /><Relationship Id="rId10" Type="http://schemas.openxmlformats.org/officeDocument/2006/relationships/table" Target="../tables/table6.xml" /><Relationship Id="rId11" Type="http://schemas.openxmlformats.org/officeDocument/2006/relationships/table" Target="../tables/table7.xml" /><Relationship Id="rId12" Type="http://schemas.openxmlformats.org/officeDocument/2006/relationships/table" Target="../tables/table8.xml" /><Relationship Id="rId13" Type="http://schemas.openxmlformats.org/officeDocument/2006/relationships/table" Target="../tables/table9.xml" /><Relationship Id="rId14" Type="http://schemas.openxmlformats.org/officeDocument/2006/relationships/table" Target="../tables/table10.x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Q447"/>
  <sheetViews>
    <sheetView tabSelected="1" zoomScaleSheetLayoutView="175" zoomScalePageLayoutView="0" workbookViewId="0" topLeftCell="A1">
      <selection activeCell="Q1" sqref="Q1:W1"/>
    </sheetView>
  </sheetViews>
  <sheetFormatPr defaultColWidth="0" defaultRowHeight="12.75" zeroHeight="1"/>
  <cols>
    <col min="1" max="1" width="2.375" style="2" customWidth="1"/>
    <col min="2" max="2" width="1.25" style="2" customWidth="1"/>
    <col min="3" max="3" width="1.00390625" style="2" customWidth="1"/>
    <col min="4" max="4" width="1.25" style="2" customWidth="1"/>
    <col min="5" max="5" width="1.00390625" style="2" customWidth="1"/>
    <col min="6" max="6" width="2.375" style="2" customWidth="1"/>
    <col min="7" max="7" width="3.375" style="18" customWidth="1"/>
    <col min="8" max="8" width="4.75390625" style="18" customWidth="1"/>
    <col min="9" max="9" width="5.75390625" style="18" customWidth="1"/>
    <col min="10" max="10" width="5.625" style="18" customWidth="1"/>
    <col min="11" max="11" width="7.625" style="18" customWidth="1"/>
    <col min="12" max="12" width="4.875" style="18" customWidth="1"/>
    <col min="13" max="13" width="4.25390625" style="10" customWidth="1"/>
    <col min="14" max="14" width="7.375" style="10" customWidth="1"/>
    <col min="15" max="15" width="15.125" style="10" customWidth="1"/>
    <col min="16" max="16" width="9.00390625" style="10" customWidth="1"/>
    <col min="17" max="19" width="2.375" style="4" customWidth="1"/>
    <col min="20" max="20" width="3.00390625" style="4" customWidth="1"/>
    <col min="21" max="21" width="5.75390625" style="2" customWidth="1"/>
    <col min="22" max="22" width="4.25390625" style="2" customWidth="1"/>
    <col min="23" max="23" width="4.375" style="2" customWidth="1"/>
    <col min="24" max="24" width="0.12890625" style="2" customWidth="1"/>
    <col min="25" max="25" width="11.625" style="2" hidden="1" customWidth="1"/>
    <col min="26" max="28" width="5.25390625" style="2" hidden="1" customWidth="1"/>
    <col min="29" max="29" width="5.25390625" style="8" hidden="1" customWidth="1"/>
    <col min="30" max="30" width="18.625" style="8" hidden="1" customWidth="1"/>
    <col min="31" max="31" width="7.125" style="8" hidden="1" customWidth="1"/>
    <col min="32" max="32" width="5.25390625" style="8" hidden="1" customWidth="1"/>
    <col min="33" max="33" width="11.00390625" style="223" hidden="1" customWidth="1"/>
    <col min="34" max="39" width="5.25390625" style="8" hidden="1" customWidth="1"/>
    <col min="40" max="40" width="14.25390625" style="8" hidden="1" customWidth="1"/>
    <col min="41" max="41" width="5.25390625" style="2" hidden="1" customWidth="1"/>
    <col min="42" max="42" width="5.25390625" style="14" hidden="1" customWidth="1"/>
    <col min="43" max="43" width="5.25390625" style="2" hidden="1" customWidth="1"/>
    <col min="44" max="44" width="43.25390625" style="2" hidden="1" customWidth="1"/>
    <col min="45" max="45" width="5.25390625" style="2" hidden="1" customWidth="1"/>
    <col min="46" max="48" width="7.25390625" style="2" hidden="1" customWidth="1"/>
    <col min="49" max="49" width="13.375" style="2" hidden="1" customWidth="1"/>
    <col min="50" max="51" width="10.375" style="2" hidden="1" customWidth="1"/>
    <col min="52" max="53" width="7.25390625" style="2" hidden="1" customWidth="1"/>
    <col min="54" max="56" width="20.75390625" style="20" hidden="1" customWidth="1"/>
    <col min="57" max="57" width="11.25390625" style="20" hidden="1" customWidth="1"/>
    <col min="58" max="58" width="13.75390625" style="20" hidden="1" customWidth="1"/>
    <col min="59" max="59" width="5.125" style="20" hidden="1" customWidth="1"/>
    <col min="60" max="60" width="9.125" style="2" hidden="1" customWidth="1"/>
    <col min="61" max="61" width="29.375" style="2" hidden="1" customWidth="1"/>
    <col min="62" max="62" width="34.125" style="2" hidden="1" customWidth="1"/>
    <col min="63" max="63" width="27.00390625" style="2" hidden="1" customWidth="1"/>
    <col min="64" max="64" width="39.125" style="2" hidden="1" customWidth="1"/>
    <col min="65" max="65" width="27.875" style="2" hidden="1" customWidth="1"/>
    <col min="66" max="67" width="14.75390625" style="2" hidden="1" customWidth="1"/>
    <col min="68" max="68" width="18.625" style="2" hidden="1" customWidth="1"/>
    <col min="69" max="69" width="25.125" style="2" hidden="1" customWidth="1"/>
    <col min="70" max="70" width="20.75390625" style="2" hidden="1" customWidth="1"/>
    <col min="71" max="71" width="49.875" style="2" hidden="1" customWidth="1"/>
    <col min="72" max="72" width="7.25390625" style="2" hidden="1" customWidth="1"/>
    <col min="73" max="73" width="26.75390625" style="2" hidden="1" customWidth="1"/>
    <col min="74" max="74" width="60.75390625" style="2" hidden="1" customWidth="1"/>
    <col min="75" max="75" width="43.25390625" style="2" hidden="1" customWidth="1"/>
    <col min="76" max="76" width="27.875" style="2" hidden="1" customWidth="1"/>
    <col min="77" max="77" width="7.25390625" style="2" hidden="1" customWidth="1"/>
    <col min="78" max="78" width="7.875" style="72" hidden="1" customWidth="1"/>
    <col min="79" max="79" width="7.25390625" style="2" hidden="1" customWidth="1"/>
    <col min="80" max="80" width="5.75390625" style="2" hidden="1" customWidth="1"/>
    <col min="81" max="82" width="10.00390625" style="2" hidden="1" customWidth="1"/>
    <col min="83" max="83" width="20.75390625" style="2" hidden="1" customWidth="1"/>
    <col min="84" max="85" width="10.00390625" style="2" hidden="1" customWidth="1"/>
    <col min="86" max="86" width="23.375" style="2" hidden="1" customWidth="1"/>
    <col min="87" max="87" width="57.125" style="2" hidden="1" customWidth="1"/>
    <col min="88" max="88" width="29.875" style="2" hidden="1" customWidth="1"/>
    <col min="89" max="89" width="59.125" style="2" hidden="1" customWidth="1"/>
    <col min="90" max="90" width="21.125" style="2" hidden="1" customWidth="1"/>
    <col min="91" max="91" width="20.625" style="2" hidden="1" customWidth="1"/>
    <col min="92" max="16384" width="9.125" style="2" hidden="1" customWidth="1"/>
  </cols>
  <sheetData>
    <row r="1" spans="7:93" ht="37.5" customHeight="1" thickBot="1">
      <c r="G1" s="419" t="s">
        <v>192</v>
      </c>
      <c r="H1" s="420"/>
      <c r="I1" s="420"/>
      <c r="J1" s="420"/>
      <c r="K1" s="420"/>
      <c r="L1" s="420"/>
      <c r="M1" s="420"/>
      <c r="N1" s="420"/>
      <c r="O1" s="420"/>
      <c r="P1" s="421"/>
      <c r="Q1" s="371" t="s">
        <v>9</v>
      </c>
      <c r="R1" s="372"/>
      <c r="S1" s="372"/>
      <c r="T1" s="372"/>
      <c r="U1" s="372"/>
      <c r="V1" s="372"/>
      <c r="W1" s="373"/>
      <c r="X1" s="1"/>
      <c r="Y1" s="1"/>
      <c r="AA1" s="1"/>
      <c r="AC1" s="11"/>
      <c r="AE1" s="11"/>
      <c r="AF1" s="9"/>
      <c r="AG1" s="73" t="s">
        <v>0</v>
      </c>
      <c r="AH1" s="12" t="s">
        <v>3</v>
      </c>
      <c r="AI1" s="11"/>
      <c r="AW1" s="2" t="s">
        <v>65</v>
      </c>
      <c r="AX1" s="2" t="s">
        <v>66</v>
      </c>
      <c r="AY1" s="2" t="s">
        <v>67</v>
      </c>
      <c r="BB1" s="20" t="s">
        <v>26</v>
      </c>
      <c r="BF1" s="74" t="s">
        <v>98</v>
      </c>
      <c r="BG1" s="75">
        <v>1</v>
      </c>
      <c r="BK1" s="75" t="s">
        <v>28</v>
      </c>
      <c r="BP1" s="80" t="s">
        <v>97</v>
      </c>
      <c r="CH1" s="187"/>
      <c r="CI1" s="188"/>
      <c r="CJ1" s="189"/>
      <c r="CK1" s="91"/>
      <c r="CL1" s="190"/>
      <c r="CM1" s="190"/>
      <c r="CN1" s="91"/>
      <c r="CO1" s="139"/>
    </row>
    <row r="2" spans="7:95" ht="27" customHeight="1" thickBot="1">
      <c r="G2" s="371" t="s">
        <v>172</v>
      </c>
      <c r="H2" s="372"/>
      <c r="I2" s="372"/>
      <c r="J2" s="372"/>
      <c r="K2" s="372"/>
      <c r="L2" s="372"/>
      <c r="M2" s="372"/>
      <c r="N2" s="372"/>
      <c r="O2" s="372"/>
      <c r="P2" s="372"/>
      <c r="Q2" s="372"/>
      <c r="R2" s="372"/>
      <c r="S2" s="372"/>
      <c r="T2" s="372"/>
      <c r="U2" s="372"/>
      <c r="V2" s="372"/>
      <c r="W2" s="373"/>
      <c r="X2" s="1"/>
      <c r="Y2" s="1"/>
      <c r="AA2" s="1"/>
      <c r="AC2" s="11"/>
      <c r="AD2" s="71"/>
      <c r="AE2" s="11"/>
      <c r="AF2" s="9"/>
      <c r="AG2" s="73" t="s">
        <v>1</v>
      </c>
      <c r="AH2" s="12" t="s">
        <v>2</v>
      </c>
      <c r="AI2" s="11"/>
      <c r="AT2" s="2" t="s">
        <v>31</v>
      </c>
      <c r="AW2" s="2" t="s">
        <v>68</v>
      </c>
      <c r="AY2" s="2">
        <v>1</v>
      </c>
      <c r="BB2" s="242" t="s">
        <v>374</v>
      </c>
      <c r="BC2" s="243">
        <f>""</f>
      </c>
      <c r="BD2" s="243" t="s">
        <v>388</v>
      </c>
      <c r="BE2" s="245" t="s">
        <v>281</v>
      </c>
      <c r="BF2" s="74" t="s">
        <v>98</v>
      </c>
      <c r="BG2" s="75">
        <v>2</v>
      </c>
      <c r="BK2" s="75" t="s">
        <v>30</v>
      </c>
      <c r="BP2" s="80" t="s">
        <v>256</v>
      </c>
      <c r="BR2" s="72" t="str">
        <f>CONCATENATE(Q8,Q39,Q38)</f>
        <v>1230 В (перем. ток)</v>
      </c>
      <c r="CH2" s="187"/>
      <c r="CI2" s="189"/>
      <c r="CJ2" s="91"/>
      <c r="CK2" s="191"/>
      <c r="CL2" s="192"/>
      <c r="CM2" s="193"/>
      <c r="CN2" s="91"/>
      <c r="CO2" s="194"/>
      <c r="CQ2" s="142" t="s">
        <v>187</v>
      </c>
    </row>
    <row r="3" spans="7:93" ht="27" customHeight="1" thickBot="1">
      <c r="G3" s="371" t="s">
        <v>233</v>
      </c>
      <c r="H3" s="372"/>
      <c r="I3" s="372"/>
      <c r="J3" s="372"/>
      <c r="K3" s="372"/>
      <c r="L3" s="372"/>
      <c r="M3" s="372"/>
      <c r="N3" s="372"/>
      <c r="O3" s="372"/>
      <c r="P3" s="372"/>
      <c r="Q3" s="372"/>
      <c r="R3" s="372"/>
      <c r="S3" s="372"/>
      <c r="T3" s="372"/>
      <c r="U3" s="372"/>
      <c r="V3" s="372"/>
      <c r="W3" s="373"/>
      <c r="X3" s="1"/>
      <c r="AD3" s="71"/>
      <c r="AF3" s="9"/>
      <c r="AG3" s="223" t="s">
        <v>246</v>
      </c>
      <c r="AH3" s="186" t="s">
        <v>247</v>
      </c>
      <c r="AW3" s="2" t="s">
        <v>69</v>
      </c>
      <c r="AY3" s="2">
        <v>2</v>
      </c>
      <c r="BB3" s="242" t="s">
        <v>375</v>
      </c>
      <c r="BC3" s="243">
        <f>""</f>
      </c>
      <c r="BD3" s="243" t="s">
        <v>377</v>
      </c>
      <c r="BE3" s="245" t="s">
        <v>281</v>
      </c>
      <c r="BF3" s="74" t="s">
        <v>98</v>
      </c>
      <c r="BG3" s="75">
        <v>3</v>
      </c>
      <c r="BK3" s="75"/>
      <c r="BP3" s="80"/>
      <c r="BR3" s="72" t="str">
        <f>CONCATENATE(Q8,Q38)</f>
        <v>230 В (перем. ток)</v>
      </c>
      <c r="CH3" s="195"/>
      <c r="CI3" s="196"/>
      <c r="CJ3" s="91"/>
      <c r="CK3" s="191"/>
      <c r="CL3" s="192"/>
      <c r="CM3" s="193"/>
      <c r="CN3" s="91"/>
      <c r="CO3" s="194"/>
    </row>
    <row r="4" spans="7:93" ht="27" customHeight="1" thickBot="1">
      <c r="G4" s="424" t="s">
        <v>248</v>
      </c>
      <c r="H4" s="425"/>
      <c r="I4" s="425"/>
      <c r="J4" s="425"/>
      <c r="K4" s="425"/>
      <c r="L4" s="425"/>
      <c r="M4" s="425"/>
      <c r="N4" s="425"/>
      <c r="O4" s="425"/>
      <c r="P4" s="425"/>
      <c r="Q4" s="425"/>
      <c r="R4" s="425"/>
      <c r="S4" s="425"/>
      <c r="T4" s="425"/>
      <c r="U4" s="425"/>
      <c r="V4" s="425"/>
      <c r="W4" s="426"/>
      <c r="Y4" s="6"/>
      <c r="AD4" s="71"/>
      <c r="AF4" s="9"/>
      <c r="AH4" s="186"/>
      <c r="BB4" s="242" t="s">
        <v>376</v>
      </c>
      <c r="BC4" s="243">
        <f>""</f>
      </c>
      <c r="BD4" s="243" t="s">
        <v>378</v>
      </c>
      <c r="BE4" s="245" t="s">
        <v>281</v>
      </c>
      <c r="BF4" s="74" t="s">
        <v>98</v>
      </c>
      <c r="BG4" s="75">
        <v>4</v>
      </c>
      <c r="BK4"/>
      <c r="BL4"/>
      <c r="BM4"/>
      <c r="BN4"/>
      <c r="BO4"/>
      <c r="BP4"/>
      <c r="BR4"/>
      <c r="CH4" s="197"/>
      <c r="CI4" s="198"/>
      <c r="CJ4" s="91"/>
      <c r="CK4" s="191"/>
      <c r="CL4" s="192"/>
      <c r="CM4" s="193"/>
      <c r="CN4" s="91"/>
      <c r="CO4" s="194"/>
    </row>
    <row r="5" spans="7:93" ht="18" customHeight="1" thickBot="1">
      <c r="G5" s="422" t="s">
        <v>86</v>
      </c>
      <c r="H5" s="423"/>
      <c r="I5" s="423"/>
      <c r="J5" s="423"/>
      <c r="K5" s="423"/>
      <c r="L5" s="423"/>
      <c r="M5" s="423"/>
      <c r="N5" s="222" t="str">
        <f>IF(Q8=""," ",Q8)</f>
        <v> </v>
      </c>
      <c r="O5" s="222" t="str">
        <f>IF(BQ5=" "," ","НГК-ИПКЗ-Евро")</f>
        <v>НГК-ИПКЗ-Евро</v>
      </c>
      <c r="P5" s="374" t="str">
        <f>IF(Q38="21-60 В (пост. ток)",CONCATENATE(BS5,Y5),Y5)</f>
        <v> </v>
      </c>
      <c r="Q5" s="374"/>
      <c r="R5" s="374"/>
      <c r="S5" s="374"/>
      <c r="T5" s="374"/>
      <c r="U5" s="374"/>
      <c r="V5" s="374"/>
      <c r="W5" s="375"/>
      <c r="Y5" s="212" t="str">
        <f>IF(OR(OR($Q$39&lt;2,$Q$39&gt;3),Q41=0),AD5,IF(N5=" "," ",IF(Q39=1,(IF(Q40="","",CONCATENATE("-",LEFT(Q40,4),"(",AN38,")-",Y56,"-",Q37,AD40))),(IF(Q40="","",CONCATENATE("(",Q39,"Н)-",LEFT(Q40,4),"(",AN38,")/",LEFT(Q41,4),"(",AN41,")",Y56,"-",Q37,AD40))))))</f>
        <v> </v>
      </c>
      <c r="AD5" s="213" t="str">
        <f>IF(N5=" "," ",IF(Q39=1,(IF(Q40="","",CONCATENATE("-",LEFT(Q40,4),"(",AN38,")",Y56,"-",Q37,AD40))),(IF(Q40="","",CONCATENATE("(",Q39,"Н)-",LEFT(Q40,4),"(",AN38,")",Y56,"-",Q37,AD40)))))</f>
        <v> </v>
      </c>
      <c r="AE5" s="184"/>
      <c r="AF5" s="185"/>
      <c r="AG5" s="224"/>
      <c r="AH5" s="166"/>
      <c r="AI5" s="166"/>
      <c r="AJ5" s="166"/>
      <c r="AK5" s="166"/>
      <c r="AW5" s="2" t="s">
        <v>70</v>
      </c>
      <c r="AY5" s="2">
        <v>3</v>
      </c>
      <c r="BB5" s="243" t="s">
        <v>5</v>
      </c>
      <c r="BC5" s="243">
        <f>""</f>
      </c>
      <c r="BD5" s="243" t="s">
        <v>155</v>
      </c>
      <c r="BE5" s="245" t="s">
        <v>281</v>
      </c>
      <c r="BF5" s="74" t="s">
        <v>98</v>
      </c>
      <c r="BG5" s="75">
        <v>5</v>
      </c>
      <c r="BJ5"/>
      <c r="BK5"/>
      <c r="BL5"/>
      <c r="BM5"/>
      <c r="BN5"/>
      <c r="BO5"/>
      <c r="BP5"/>
      <c r="BS5" s="164" t="s">
        <v>257</v>
      </c>
      <c r="CH5" s="197"/>
      <c r="CI5" s="198"/>
      <c r="CJ5" s="91"/>
      <c r="CK5" s="199"/>
      <c r="CL5" s="200"/>
      <c r="CM5" s="201"/>
      <c r="CN5" s="91"/>
      <c r="CO5" s="91"/>
    </row>
    <row r="6" spans="7:93" ht="18" customHeight="1" thickBot="1">
      <c r="G6" s="427" t="s">
        <v>29</v>
      </c>
      <c r="H6" s="402"/>
      <c r="I6" s="402"/>
      <c r="J6" s="402"/>
      <c r="K6" s="402"/>
      <c r="L6" s="402"/>
      <c r="M6" s="402"/>
      <c r="N6" s="402"/>
      <c r="O6" s="402"/>
      <c r="P6" s="402"/>
      <c r="Q6" s="376">
        <v>1</v>
      </c>
      <c r="R6" s="377"/>
      <c r="S6" s="377"/>
      <c r="T6" s="377"/>
      <c r="U6" s="377"/>
      <c r="V6" s="377"/>
      <c r="W6" s="378"/>
      <c r="AE6" s="17"/>
      <c r="AG6" s="223">
        <v>2</v>
      </c>
      <c r="AW6" s="2" t="s">
        <v>71</v>
      </c>
      <c r="AY6" s="2">
        <v>4</v>
      </c>
      <c r="BB6" s="243" t="s">
        <v>79</v>
      </c>
      <c r="BC6" s="243" t="str">
        <f>"-FO"</f>
        <v>-FO</v>
      </c>
      <c r="BD6" s="244" t="s">
        <v>176</v>
      </c>
      <c r="BE6" s="245" t="s">
        <v>281</v>
      </c>
      <c r="BF6" s="74" t="s">
        <v>98</v>
      </c>
      <c r="BG6" s="75">
        <v>6</v>
      </c>
      <c r="BS6" s="164"/>
      <c r="CH6" s="202"/>
      <c r="CI6" s="203"/>
      <c r="CJ6" s="91"/>
      <c r="CK6" s="204"/>
      <c r="CL6" s="205"/>
      <c r="CM6" s="201"/>
      <c r="CN6" s="91"/>
      <c r="CO6" s="91"/>
    </row>
    <row r="7" spans="1:93" ht="17.25" customHeight="1" hidden="1" thickBot="1">
      <c r="A7" s="145"/>
      <c r="B7" s="145"/>
      <c r="C7" s="145"/>
      <c r="D7" s="145"/>
      <c r="E7" s="145"/>
      <c r="F7" s="145"/>
      <c r="G7" s="81"/>
      <c r="H7" s="82"/>
      <c r="I7" s="82"/>
      <c r="J7" s="82"/>
      <c r="K7" s="82"/>
      <c r="L7" s="82"/>
      <c r="M7" s="82"/>
      <c r="N7" s="82"/>
      <c r="O7" s="82"/>
      <c r="P7" s="82"/>
      <c r="Q7" s="438"/>
      <c r="R7" s="438"/>
      <c r="S7" s="438"/>
      <c r="T7" s="438"/>
      <c r="U7" s="438"/>
      <c r="V7" s="438"/>
      <c r="W7" s="439"/>
      <c r="X7" s="7"/>
      <c r="AB7"/>
      <c r="AF7" s="9"/>
      <c r="AP7"/>
      <c r="BB7" s="243" t="s">
        <v>280</v>
      </c>
      <c r="BC7" s="243" t="str">
        <f>"-GSM"</f>
        <v>-GSM</v>
      </c>
      <c r="BD7" s="243" t="s">
        <v>372</v>
      </c>
      <c r="BE7" s="245" t="s">
        <v>419</v>
      </c>
      <c r="BF7" s="74" t="s">
        <v>99</v>
      </c>
      <c r="BG7" s="75">
        <v>1</v>
      </c>
      <c r="CH7" s="202"/>
      <c r="CI7" s="206"/>
      <c r="CJ7" s="91"/>
      <c r="CK7" s="191"/>
      <c r="CL7" s="207"/>
      <c r="CM7" s="201"/>
      <c r="CN7" s="91"/>
      <c r="CO7" s="91"/>
    </row>
    <row r="8" spans="7:93" ht="18" customHeight="1" thickBot="1">
      <c r="G8" s="396">
        <v>1</v>
      </c>
      <c r="H8" s="397"/>
      <c r="I8" s="401" t="s">
        <v>175</v>
      </c>
      <c r="J8" s="402"/>
      <c r="K8" s="402"/>
      <c r="L8" s="402"/>
      <c r="M8" s="402"/>
      <c r="N8" s="402"/>
      <c r="O8" s="402"/>
      <c r="P8" s="402"/>
      <c r="Q8" s="398"/>
      <c r="R8" s="399"/>
      <c r="S8" s="399"/>
      <c r="T8" s="399"/>
      <c r="U8" s="399"/>
      <c r="V8" s="399"/>
      <c r="W8" s="400"/>
      <c r="X8" s="6"/>
      <c r="Y8" s="216"/>
      <c r="AF8" s="9"/>
      <c r="AW8" s="2" t="s">
        <v>72</v>
      </c>
      <c r="AY8" s="2">
        <v>5</v>
      </c>
      <c r="BB8" s="243" t="s">
        <v>311</v>
      </c>
      <c r="BC8" s="243" t="str">
        <f>"-ETH"</f>
        <v>-ETH</v>
      </c>
      <c r="BD8" s="243" t="s">
        <v>417</v>
      </c>
      <c r="BE8" s="245" t="s">
        <v>419</v>
      </c>
      <c r="BF8" s="74" t="s">
        <v>99</v>
      </c>
      <c r="BG8" s="75">
        <v>2</v>
      </c>
      <c r="CH8" s="91"/>
      <c r="CI8" s="91"/>
      <c r="CJ8" s="91"/>
      <c r="CK8" s="91"/>
      <c r="CL8" s="91"/>
      <c r="CM8" s="91"/>
      <c r="CN8" s="91"/>
      <c r="CO8" s="91"/>
    </row>
    <row r="9" spans="7:93" ht="9.75" customHeight="1" hidden="1" thickBot="1">
      <c r="G9" s="83"/>
      <c r="H9" s="84"/>
      <c r="I9" s="85"/>
      <c r="J9" s="85"/>
      <c r="K9" s="85"/>
      <c r="L9" s="85"/>
      <c r="M9" s="85"/>
      <c r="N9" s="85"/>
      <c r="O9" s="85"/>
      <c r="P9" s="85"/>
      <c r="Q9" s="86"/>
      <c r="R9" s="86"/>
      <c r="S9" s="86"/>
      <c r="T9" s="86"/>
      <c r="U9" s="86"/>
      <c r="V9" s="86"/>
      <c r="W9" s="87"/>
      <c r="X9" s="6"/>
      <c r="Y9" s="5"/>
      <c r="AF9" s="9"/>
      <c r="BB9" s="243" t="s">
        <v>387</v>
      </c>
      <c r="BC9" s="243" t="str">
        <f>"-AN"</f>
        <v>-AN</v>
      </c>
      <c r="BD9" s="243" t="s">
        <v>418</v>
      </c>
      <c r="BE9" s="245"/>
      <c r="BF9" s="74" t="s">
        <v>99</v>
      </c>
      <c r="BG9" s="75">
        <v>3</v>
      </c>
      <c r="CH9" s="91"/>
      <c r="CI9" s="91"/>
      <c r="CJ9" s="91"/>
      <c r="CK9" s="91"/>
      <c r="CL9" s="91"/>
      <c r="CM9" s="91"/>
      <c r="CN9" s="91"/>
      <c r="CO9" s="91"/>
    </row>
    <row r="10" spans="7:93" ht="9.75" customHeight="1" hidden="1" thickBot="1">
      <c r="G10" s="83"/>
      <c r="H10" s="84"/>
      <c r="I10" s="85"/>
      <c r="J10" s="85"/>
      <c r="K10" s="85"/>
      <c r="L10" s="85"/>
      <c r="M10" s="85"/>
      <c r="N10" s="85"/>
      <c r="O10" s="85"/>
      <c r="P10" s="85"/>
      <c r="Q10" s="86"/>
      <c r="R10" s="86"/>
      <c r="S10" s="86"/>
      <c r="T10" s="86"/>
      <c r="U10" s="86"/>
      <c r="V10" s="86"/>
      <c r="W10" s="87"/>
      <c r="X10" s="6"/>
      <c r="Y10" s="5"/>
      <c r="AD10" s="17"/>
      <c r="AF10" s="9"/>
      <c r="BB10" s="243" t="s">
        <v>373</v>
      </c>
      <c r="BC10" s="243" t="str">
        <f>"-LPD"</f>
        <v>-LPD</v>
      </c>
      <c r="BD10" s="243" t="s">
        <v>389</v>
      </c>
      <c r="BE10" s="245" t="s">
        <v>281</v>
      </c>
      <c r="BF10" s="74" t="s">
        <v>99</v>
      </c>
      <c r="BG10" s="75">
        <v>4</v>
      </c>
      <c r="CH10" s="91"/>
      <c r="CI10" s="91"/>
      <c r="CJ10" s="91"/>
      <c r="CK10" s="91"/>
      <c r="CL10" s="91"/>
      <c r="CM10" s="91"/>
      <c r="CN10" s="91"/>
      <c r="CO10" s="91"/>
    </row>
    <row r="11" spans="7:93" ht="9.75" customHeight="1" hidden="1" thickBot="1">
      <c r="G11" s="83"/>
      <c r="H11" s="84"/>
      <c r="I11" s="85"/>
      <c r="J11" s="85"/>
      <c r="K11" s="85"/>
      <c r="L11" s="85"/>
      <c r="M11" s="85"/>
      <c r="N11" s="85"/>
      <c r="O11" s="85"/>
      <c r="P11" s="85"/>
      <c r="Q11" s="86"/>
      <c r="R11" s="86"/>
      <c r="S11" s="86"/>
      <c r="T11" s="86"/>
      <c r="U11" s="86"/>
      <c r="V11" s="86"/>
      <c r="W11" s="87"/>
      <c r="X11" s="6"/>
      <c r="Y11" s="5"/>
      <c r="AD11" s="17"/>
      <c r="AF11" s="9"/>
      <c r="BF11" s="74" t="s">
        <v>99</v>
      </c>
      <c r="BG11" s="75">
        <v>5</v>
      </c>
      <c r="CH11" s="91"/>
      <c r="CI11" s="91"/>
      <c r="CJ11" s="91"/>
      <c r="CK11" s="91"/>
      <c r="CL11" s="91"/>
      <c r="CM11" s="91"/>
      <c r="CN11" s="91"/>
      <c r="CO11" s="91"/>
    </row>
    <row r="12" spans="7:93" ht="9.75" customHeight="1" hidden="1" thickBot="1">
      <c r="G12" s="83"/>
      <c r="H12" s="84"/>
      <c r="I12" s="85"/>
      <c r="J12" s="85"/>
      <c r="K12" s="85"/>
      <c r="L12" s="85"/>
      <c r="M12" s="85"/>
      <c r="N12" s="85"/>
      <c r="O12" s="85"/>
      <c r="P12" s="85"/>
      <c r="Q12" s="86"/>
      <c r="R12" s="86"/>
      <c r="S12" s="86"/>
      <c r="T12" s="86"/>
      <c r="U12" s="86"/>
      <c r="V12" s="86"/>
      <c r="W12" s="87"/>
      <c r="X12" s="6"/>
      <c r="Y12" s="5"/>
      <c r="AD12" s="17"/>
      <c r="AF12" s="9"/>
      <c r="BF12" s="74" t="s">
        <v>99</v>
      </c>
      <c r="BG12" s="75">
        <v>6</v>
      </c>
      <c r="CH12" s="91"/>
      <c r="CI12" s="91"/>
      <c r="CJ12" s="91"/>
      <c r="CK12" s="91"/>
      <c r="CL12" s="91"/>
      <c r="CM12" s="91"/>
      <c r="CN12" s="91"/>
      <c r="CO12" s="91"/>
    </row>
    <row r="13" spans="7:93" ht="9.75" customHeight="1" hidden="1" thickBot="1">
      <c r="G13" s="83"/>
      <c r="H13" s="84"/>
      <c r="I13" s="85"/>
      <c r="J13" s="85"/>
      <c r="K13" s="85"/>
      <c r="L13" s="85"/>
      <c r="M13" s="85"/>
      <c r="N13" s="85"/>
      <c r="O13" s="85"/>
      <c r="P13" s="85"/>
      <c r="Q13" s="86"/>
      <c r="R13" s="86"/>
      <c r="S13" s="86"/>
      <c r="T13" s="86"/>
      <c r="U13" s="86"/>
      <c r="V13" s="86"/>
      <c r="W13" s="87"/>
      <c r="X13" s="6"/>
      <c r="Y13" s="5"/>
      <c r="AD13" s="17"/>
      <c r="AF13" s="9"/>
      <c r="BF13" s="88" t="s">
        <v>99</v>
      </c>
      <c r="BG13" s="115">
        <v>7</v>
      </c>
      <c r="CH13" s="91"/>
      <c r="CI13" s="91"/>
      <c r="CJ13" s="91"/>
      <c r="CK13" s="91"/>
      <c r="CL13" s="91"/>
      <c r="CM13" s="91"/>
      <c r="CN13" s="91"/>
      <c r="CO13" s="91"/>
    </row>
    <row r="14" spans="7:93" ht="9.75" customHeight="1" hidden="1" thickBot="1">
      <c r="G14" s="83"/>
      <c r="H14" s="84"/>
      <c r="I14" s="85"/>
      <c r="J14" s="85"/>
      <c r="K14" s="85"/>
      <c r="L14" s="85"/>
      <c r="M14" s="85"/>
      <c r="N14" s="85"/>
      <c r="O14" s="85"/>
      <c r="P14" s="85"/>
      <c r="Q14" s="86"/>
      <c r="R14" s="86"/>
      <c r="S14" s="86"/>
      <c r="T14" s="86"/>
      <c r="U14" s="86"/>
      <c r="V14" s="86"/>
      <c r="W14" s="87"/>
      <c r="X14" s="6"/>
      <c r="Y14" s="5"/>
      <c r="AD14" s="17"/>
      <c r="AF14" s="9"/>
      <c r="BF14" s="88" t="s">
        <v>99</v>
      </c>
      <c r="BG14" s="115">
        <v>8</v>
      </c>
      <c r="CH14" s="91"/>
      <c r="CI14" s="91"/>
      <c r="CJ14" s="91"/>
      <c r="CK14" s="91"/>
      <c r="CL14" s="91"/>
      <c r="CM14" s="91"/>
      <c r="CN14" s="91"/>
      <c r="CO14" s="91"/>
    </row>
    <row r="15" spans="7:93" ht="9.75" customHeight="1" hidden="1" thickBot="1">
      <c r="G15" s="83"/>
      <c r="H15" s="84"/>
      <c r="I15" s="85"/>
      <c r="J15" s="85"/>
      <c r="K15" s="85"/>
      <c r="L15" s="85"/>
      <c r="M15" s="85"/>
      <c r="N15" s="85"/>
      <c r="O15" s="85"/>
      <c r="P15" s="85"/>
      <c r="Q15" s="86"/>
      <c r="R15" s="86"/>
      <c r="S15" s="86"/>
      <c r="T15" s="86"/>
      <c r="U15" s="86"/>
      <c r="V15" s="86"/>
      <c r="W15" s="87"/>
      <c r="X15" s="6"/>
      <c r="Y15" s="5"/>
      <c r="AD15" s="17"/>
      <c r="AF15" s="9"/>
      <c r="BF15" s="88" t="s">
        <v>99</v>
      </c>
      <c r="BG15" s="115">
        <v>9</v>
      </c>
      <c r="CH15" s="91"/>
      <c r="CI15" s="91"/>
      <c r="CJ15" s="91"/>
      <c r="CK15" s="91"/>
      <c r="CL15" s="91"/>
      <c r="CM15" s="91"/>
      <c r="CN15" s="91"/>
      <c r="CO15" s="91"/>
    </row>
    <row r="16" spans="7:93" ht="9.75" customHeight="1" hidden="1" thickBot="1">
      <c r="G16" s="83"/>
      <c r="H16" s="84"/>
      <c r="I16" s="85"/>
      <c r="J16" s="85"/>
      <c r="K16" s="85"/>
      <c r="L16" s="85"/>
      <c r="M16" s="85"/>
      <c r="N16" s="85"/>
      <c r="O16" s="85"/>
      <c r="P16" s="85"/>
      <c r="Q16" s="86"/>
      <c r="R16" s="86"/>
      <c r="S16" s="86"/>
      <c r="T16" s="86"/>
      <c r="U16" s="86"/>
      <c r="V16" s="86"/>
      <c r="W16" s="87"/>
      <c r="X16" s="6"/>
      <c r="Y16" s="5"/>
      <c r="AF16" s="9"/>
      <c r="BF16" s="88" t="s">
        <v>99</v>
      </c>
      <c r="BG16" s="115">
        <v>10</v>
      </c>
      <c r="CH16" s="91"/>
      <c r="CI16" s="91"/>
      <c r="CJ16" s="91"/>
      <c r="CK16" s="91"/>
      <c r="CL16" s="91"/>
      <c r="CM16" s="91"/>
      <c r="CN16" s="91"/>
      <c r="CO16" s="91"/>
    </row>
    <row r="17" spans="7:93" ht="9.75" customHeight="1" hidden="1" thickBot="1">
      <c r="G17" s="83"/>
      <c r="H17" s="84"/>
      <c r="I17" s="85"/>
      <c r="J17" s="85"/>
      <c r="K17" s="85"/>
      <c r="L17" s="85"/>
      <c r="M17" s="85"/>
      <c r="N17" s="85"/>
      <c r="O17" s="85"/>
      <c r="P17" s="85"/>
      <c r="Q17" s="86"/>
      <c r="R17" s="86"/>
      <c r="S17" s="86"/>
      <c r="T17" s="86"/>
      <c r="U17" s="86"/>
      <c r="V17" s="86"/>
      <c r="W17" s="87"/>
      <c r="X17" s="6"/>
      <c r="Y17" s="5"/>
      <c r="AF17" s="9"/>
      <c r="BF17" s="88" t="s">
        <v>99</v>
      </c>
      <c r="BG17" s="115">
        <v>11</v>
      </c>
      <c r="CH17" s="91"/>
      <c r="CI17" s="91"/>
      <c r="CJ17" s="91"/>
      <c r="CK17" s="91"/>
      <c r="CL17" s="91"/>
      <c r="CM17" s="91"/>
      <c r="CN17" s="91"/>
      <c r="CO17" s="91"/>
    </row>
    <row r="18" spans="7:93" ht="9.75" customHeight="1" hidden="1" thickBot="1">
      <c r="G18" s="83"/>
      <c r="H18" s="84"/>
      <c r="I18" s="85"/>
      <c r="J18" s="85"/>
      <c r="K18" s="85"/>
      <c r="L18" s="85"/>
      <c r="M18" s="85"/>
      <c r="N18" s="85"/>
      <c r="O18" s="85"/>
      <c r="P18" s="85"/>
      <c r="Q18" s="86"/>
      <c r="R18" s="86"/>
      <c r="S18" s="86"/>
      <c r="T18" s="86"/>
      <c r="U18" s="86"/>
      <c r="V18" s="86"/>
      <c r="W18" s="87"/>
      <c r="X18" s="6"/>
      <c r="Y18" s="5"/>
      <c r="AF18" s="9"/>
      <c r="BF18" s="88" t="s">
        <v>99</v>
      </c>
      <c r="BG18" s="115">
        <v>12</v>
      </c>
      <c r="CH18" s="91"/>
      <c r="CI18" s="91"/>
      <c r="CJ18" s="91"/>
      <c r="CK18" s="91"/>
      <c r="CL18" s="91"/>
      <c r="CM18" s="91"/>
      <c r="CN18" s="91"/>
      <c r="CO18" s="91"/>
    </row>
    <row r="19" spans="7:93" ht="9.75" customHeight="1" hidden="1" thickBot="1">
      <c r="G19" s="83"/>
      <c r="H19" s="84"/>
      <c r="I19" s="85"/>
      <c r="J19" s="85"/>
      <c r="K19" s="85"/>
      <c r="L19" s="85"/>
      <c r="M19" s="85"/>
      <c r="N19" s="85"/>
      <c r="O19" s="85"/>
      <c r="P19" s="85"/>
      <c r="Q19" s="86"/>
      <c r="R19" s="86"/>
      <c r="S19" s="86"/>
      <c r="T19" s="86"/>
      <c r="U19" s="86"/>
      <c r="V19" s="86"/>
      <c r="W19" s="87"/>
      <c r="X19" s="6"/>
      <c r="Y19" s="5"/>
      <c r="AF19" s="9"/>
      <c r="BF19" s="88" t="s">
        <v>99</v>
      </c>
      <c r="BG19" s="115">
        <v>13</v>
      </c>
      <c r="CH19" s="91"/>
      <c r="CI19" s="91"/>
      <c r="CJ19" s="91"/>
      <c r="CK19" s="91"/>
      <c r="CL19" s="91"/>
      <c r="CM19" s="91"/>
      <c r="CN19" s="91"/>
      <c r="CO19" s="91"/>
    </row>
    <row r="20" spans="7:93" ht="9.75" customHeight="1" hidden="1" thickBot="1">
      <c r="G20" s="83"/>
      <c r="H20" s="84"/>
      <c r="I20" s="85"/>
      <c r="J20" s="85"/>
      <c r="K20" s="85"/>
      <c r="L20" s="85"/>
      <c r="M20" s="85"/>
      <c r="N20" s="85"/>
      <c r="O20" s="85"/>
      <c r="P20" s="85"/>
      <c r="Q20" s="86"/>
      <c r="R20" s="86"/>
      <c r="S20" s="86"/>
      <c r="T20" s="86"/>
      <c r="U20" s="86"/>
      <c r="V20" s="86"/>
      <c r="W20" s="87"/>
      <c r="X20" s="6"/>
      <c r="Y20" s="5"/>
      <c r="AF20" s="9"/>
      <c r="BF20" s="88" t="s">
        <v>99</v>
      </c>
      <c r="BG20" s="115">
        <v>14</v>
      </c>
      <c r="CH20" s="91"/>
      <c r="CI20" s="91"/>
      <c r="CJ20" s="91"/>
      <c r="CK20" s="91"/>
      <c r="CL20" s="91"/>
      <c r="CM20" s="91"/>
      <c r="CN20" s="91"/>
      <c r="CO20" s="91"/>
    </row>
    <row r="21" spans="7:93" ht="9.75" customHeight="1" hidden="1" thickBot="1">
      <c r="G21" s="83"/>
      <c r="H21" s="84"/>
      <c r="I21" s="85"/>
      <c r="J21" s="85"/>
      <c r="K21" s="85"/>
      <c r="L21" s="85"/>
      <c r="M21" s="85"/>
      <c r="N21" s="85"/>
      <c r="O21" s="85"/>
      <c r="P21" s="85"/>
      <c r="Q21" s="86"/>
      <c r="R21" s="86"/>
      <c r="S21" s="86"/>
      <c r="T21" s="86"/>
      <c r="U21" s="86"/>
      <c r="V21" s="86"/>
      <c r="W21" s="87"/>
      <c r="X21" s="6"/>
      <c r="Y21" s="5"/>
      <c r="AF21" s="9"/>
      <c r="BF21" s="88" t="s">
        <v>99</v>
      </c>
      <c r="BG21" s="115">
        <v>15</v>
      </c>
      <c r="CH21" s="91"/>
      <c r="CI21" s="91"/>
      <c r="CJ21" s="91"/>
      <c r="CK21" s="91"/>
      <c r="CL21" s="91"/>
      <c r="CM21" s="91"/>
      <c r="CN21" s="91"/>
      <c r="CO21" s="91"/>
    </row>
    <row r="22" spans="7:93" ht="9.75" customHeight="1" hidden="1" thickBot="1">
      <c r="G22" s="83"/>
      <c r="H22" s="84"/>
      <c r="I22" s="85"/>
      <c r="J22" s="85"/>
      <c r="K22" s="85"/>
      <c r="L22" s="85"/>
      <c r="M22" s="85"/>
      <c r="N22" s="85"/>
      <c r="O22" s="85"/>
      <c r="P22" s="85"/>
      <c r="Q22" s="86"/>
      <c r="R22" s="86"/>
      <c r="S22" s="86"/>
      <c r="T22" s="86"/>
      <c r="U22" s="86"/>
      <c r="V22" s="86"/>
      <c r="W22" s="87"/>
      <c r="X22" s="6"/>
      <c r="Y22" s="5"/>
      <c r="AF22" s="9"/>
      <c r="BF22" s="88" t="s">
        <v>99</v>
      </c>
      <c r="BG22" s="115">
        <v>16</v>
      </c>
      <c r="CH22" s="91"/>
      <c r="CI22" s="91"/>
      <c r="CJ22" s="91"/>
      <c r="CK22" s="91"/>
      <c r="CL22" s="91"/>
      <c r="CM22" s="91"/>
      <c r="CN22" s="91"/>
      <c r="CO22" s="91"/>
    </row>
    <row r="23" spans="7:93" ht="9.75" customHeight="1" hidden="1" thickBot="1">
      <c r="G23" s="83"/>
      <c r="H23" s="84"/>
      <c r="I23" s="85"/>
      <c r="J23" s="85"/>
      <c r="K23" s="85"/>
      <c r="L23" s="85"/>
      <c r="M23" s="85"/>
      <c r="N23" s="85"/>
      <c r="O23" s="85"/>
      <c r="P23" s="85"/>
      <c r="Q23" s="86"/>
      <c r="R23" s="86"/>
      <c r="S23" s="86"/>
      <c r="T23" s="86"/>
      <c r="U23" s="86"/>
      <c r="V23" s="86"/>
      <c r="W23" s="87"/>
      <c r="X23" s="6"/>
      <c r="Y23" s="5"/>
      <c r="AF23" s="9"/>
      <c r="AJ23" s="76"/>
      <c r="BF23" s="88" t="s">
        <v>99</v>
      </c>
      <c r="BG23" s="115">
        <v>17</v>
      </c>
      <c r="CH23" s="91"/>
      <c r="CI23" s="91"/>
      <c r="CJ23" s="91"/>
      <c r="CK23" s="91"/>
      <c r="CL23" s="91"/>
      <c r="CM23" s="91"/>
      <c r="CN23" s="91"/>
      <c r="CO23" s="91"/>
    </row>
    <row r="24" spans="7:93" ht="9.75" customHeight="1" hidden="1" thickBot="1">
      <c r="G24" s="83"/>
      <c r="H24" s="84"/>
      <c r="I24" s="85"/>
      <c r="J24" s="85"/>
      <c r="K24" s="85"/>
      <c r="L24" s="85"/>
      <c r="M24" s="85"/>
      <c r="N24" s="85"/>
      <c r="O24" s="85"/>
      <c r="P24" s="85"/>
      <c r="Q24" s="86"/>
      <c r="R24" s="86"/>
      <c r="S24" s="86"/>
      <c r="T24" s="86"/>
      <c r="U24" s="86"/>
      <c r="V24" s="86"/>
      <c r="W24" s="87"/>
      <c r="X24" s="6"/>
      <c r="Y24" s="5"/>
      <c r="AF24" s="9"/>
      <c r="BF24" s="88" t="s">
        <v>99</v>
      </c>
      <c r="BG24" s="115">
        <v>18</v>
      </c>
      <c r="CH24" s="91"/>
      <c r="CI24" s="91"/>
      <c r="CJ24" s="91"/>
      <c r="CK24" s="91"/>
      <c r="CL24" s="91"/>
      <c r="CM24" s="91"/>
      <c r="CN24" s="91"/>
      <c r="CO24" s="91"/>
    </row>
    <row r="25" spans="7:93" ht="9.75" customHeight="1" hidden="1" thickBot="1">
      <c r="G25" s="83"/>
      <c r="H25" s="84"/>
      <c r="I25" s="85"/>
      <c r="J25" s="85"/>
      <c r="K25" s="85"/>
      <c r="L25" s="85"/>
      <c r="M25" s="85"/>
      <c r="N25" s="85"/>
      <c r="O25" s="85"/>
      <c r="P25" s="85"/>
      <c r="Q25" s="86"/>
      <c r="R25" s="86"/>
      <c r="S25" s="86"/>
      <c r="T25" s="86"/>
      <c r="U25" s="86"/>
      <c r="V25" s="86"/>
      <c r="W25" s="87"/>
      <c r="X25" s="6"/>
      <c r="Y25" s="5"/>
      <c r="AF25" s="9"/>
      <c r="BF25" s="88" t="s">
        <v>99</v>
      </c>
      <c r="BG25" s="115">
        <v>19</v>
      </c>
      <c r="CH25" s="91"/>
      <c r="CI25" s="91"/>
      <c r="CJ25" s="91"/>
      <c r="CK25" s="91"/>
      <c r="CL25" s="91"/>
      <c r="CM25" s="91"/>
      <c r="CN25" s="91"/>
      <c r="CO25" s="91"/>
    </row>
    <row r="26" spans="7:93" ht="9.75" customHeight="1" hidden="1" thickBot="1">
      <c r="G26" s="83"/>
      <c r="H26" s="84"/>
      <c r="I26" s="85"/>
      <c r="J26" s="85"/>
      <c r="K26" s="85"/>
      <c r="L26" s="85"/>
      <c r="M26" s="85"/>
      <c r="N26" s="85"/>
      <c r="O26" s="85"/>
      <c r="P26" s="85"/>
      <c r="Q26" s="86"/>
      <c r="R26" s="86"/>
      <c r="S26" s="86"/>
      <c r="T26" s="86"/>
      <c r="U26" s="86"/>
      <c r="V26" s="86"/>
      <c r="W26" s="87"/>
      <c r="X26" s="6"/>
      <c r="Y26" s="5"/>
      <c r="AF26" s="9"/>
      <c r="BF26" s="88" t="s">
        <v>99</v>
      </c>
      <c r="BG26" s="115">
        <v>20</v>
      </c>
      <c r="CH26" s="91"/>
      <c r="CI26" s="91"/>
      <c r="CJ26" s="91"/>
      <c r="CK26" s="91"/>
      <c r="CL26" s="91"/>
      <c r="CM26" s="91"/>
      <c r="CN26" s="91"/>
      <c r="CO26" s="91"/>
    </row>
    <row r="27" spans="7:93" ht="9.75" customHeight="1" hidden="1" thickBot="1">
      <c r="G27" s="83"/>
      <c r="H27" s="84"/>
      <c r="I27" s="85"/>
      <c r="J27" s="85"/>
      <c r="K27" s="85"/>
      <c r="L27" s="85"/>
      <c r="M27" s="85"/>
      <c r="N27" s="85"/>
      <c r="O27" s="85"/>
      <c r="P27" s="85"/>
      <c r="Q27" s="86"/>
      <c r="R27" s="86"/>
      <c r="S27" s="86"/>
      <c r="T27" s="86"/>
      <c r="U27" s="86"/>
      <c r="V27" s="86"/>
      <c r="W27" s="87"/>
      <c r="X27" s="6"/>
      <c r="Y27" s="5"/>
      <c r="AF27" s="9"/>
      <c r="BF27" s="88" t="s">
        <v>99</v>
      </c>
      <c r="BG27" s="115">
        <v>21</v>
      </c>
      <c r="CH27" s="91"/>
      <c r="CI27" s="91"/>
      <c r="CJ27" s="91"/>
      <c r="CK27" s="91"/>
      <c r="CL27" s="91"/>
      <c r="CM27" s="91"/>
      <c r="CN27" s="91"/>
      <c r="CO27" s="91"/>
    </row>
    <row r="28" spans="7:93" ht="9.75" customHeight="1" hidden="1" thickBot="1">
      <c r="G28" s="83"/>
      <c r="H28" s="84"/>
      <c r="I28" s="85"/>
      <c r="J28" s="85"/>
      <c r="K28" s="85"/>
      <c r="L28" s="85"/>
      <c r="M28" s="85"/>
      <c r="N28" s="85"/>
      <c r="O28" s="85"/>
      <c r="P28" s="85"/>
      <c r="Q28" s="86"/>
      <c r="R28" s="86"/>
      <c r="S28" s="86"/>
      <c r="T28" s="86"/>
      <c r="U28" s="86"/>
      <c r="V28" s="86"/>
      <c r="W28" s="87"/>
      <c r="X28" s="6"/>
      <c r="Y28" s="5"/>
      <c r="AF28" s="9"/>
      <c r="BF28" s="88" t="s">
        <v>99</v>
      </c>
      <c r="BG28" s="115">
        <v>22</v>
      </c>
      <c r="CH28" s="91"/>
      <c r="CI28" s="91"/>
      <c r="CJ28" s="91"/>
      <c r="CK28" s="91"/>
      <c r="CL28" s="91"/>
      <c r="CM28" s="91"/>
      <c r="CN28" s="91"/>
      <c r="CO28" s="91"/>
    </row>
    <row r="29" spans="7:93" ht="9.75" customHeight="1" hidden="1" thickBot="1">
      <c r="G29" s="83"/>
      <c r="H29" s="84"/>
      <c r="I29" s="85"/>
      <c r="J29" s="85"/>
      <c r="K29" s="85"/>
      <c r="L29" s="85"/>
      <c r="M29" s="85"/>
      <c r="N29" s="85"/>
      <c r="O29" s="85"/>
      <c r="P29" s="85"/>
      <c r="Q29" s="86"/>
      <c r="R29" s="86"/>
      <c r="S29" s="86"/>
      <c r="T29" s="86"/>
      <c r="U29" s="86"/>
      <c r="V29" s="86"/>
      <c r="W29" s="87"/>
      <c r="X29" s="6"/>
      <c r="Y29" s="5"/>
      <c r="AF29" s="9"/>
      <c r="BF29" s="88" t="s">
        <v>99</v>
      </c>
      <c r="BG29" s="115">
        <v>23</v>
      </c>
      <c r="CH29" s="91"/>
      <c r="CI29" s="91"/>
      <c r="CJ29" s="91"/>
      <c r="CK29" s="91"/>
      <c r="CL29" s="91"/>
      <c r="CM29" s="91"/>
      <c r="CN29" s="91"/>
      <c r="CO29" s="91"/>
    </row>
    <row r="30" spans="7:93" ht="9.75" customHeight="1" hidden="1" thickBot="1">
      <c r="G30" s="83"/>
      <c r="H30" s="84"/>
      <c r="I30" s="85"/>
      <c r="J30" s="85"/>
      <c r="K30" s="85"/>
      <c r="L30" s="85"/>
      <c r="M30" s="85"/>
      <c r="N30" s="85"/>
      <c r="O30" s="85"/>
      <c r="P30" s="85"/>
      <c r="Q30" s="86"/>
      <c r="R30" s="86"/>
      <c r="S30" s="86"/>
      <c r="T30" s="86"/>
      <c r="U30" s="86"/>
      <c r="V30" s="86"/>
      <c r="W30" s="87"/>
      <c r="X30" s="6"/>
      <c r="Y30" s="5"/>
      <c r="AF30" s="9"/>
      <c r="BF30" s="88" t="s">
        <v>99</v>
      </c>
      <c r="BG30" s="115">
        <v>24</v>
      </c>
      <c r="CH30" s="91"/>
      <c r="CI30" s="91"/>
      <c r="CJ30" s="91"/>
      <c r="CK30" s="91"/>
      <c r="CL30" s="91"/>
      <c r="CM30" s="91"/>
      <c r="CN30" s="91"/>
      <c r="CO30" s="91"/>
    </row>
    <row r="31" spans="7:93" ht="9.75" customHeight="1" hidden="1" thickBot="1">
      <c r="G31" s="83"/>
      <c r="H31" s="84"/>
      <c r="I31" s="85"/>
      <c r="J31" s="85"/>
      <c r="K31" s="85"/>
      <c r="L31" s="85"/>
      <c r="M31" s="85"/>
      <c r="N31" s="85"/>
      <c r="O31" s="85"/>
      <c r="P31" s="85"/>
      <c r="Q31" s="86"/>
      <c r="R31" s="86"/>
      <c r="S31" s="86"/>
      <c r="T31" s="86"/>
      <c r="U31" s="86"/>
      <c r="V31" s="86"/>
      <c r="W31" s="87"/>
      <c r="X31" s="6"/>
      <c r="Y31" s="5"/>
      <c r="AF31" s="9"/>
      <c r="BF31" s="88" t="s">
        <v>255</v>
      </c>
      <c r="BG31" s="89">
        <v>1</v>
      </c>
      <c r="CH31" s="91"/>
      <c r="CI31" s="91"/>
      <c r="CJ31" s="91"/>
      <c r="CK31" s="91"/>
      <c r="CL31" s="91"/>
      <c r="CM31" s="91"/>
      <c r="CN31" s="91"/>
      <c r="CO31" s="91"/>
    </row>
    <row r="32" spans="7:93" ht="9.75" customHeight="1" hidden="1" thickBot="1">
      <c r="G32" s="83"/>
      <c r="H32" s="84"/>
      <c r="I32" s="85"/>
      <c r="J32" s="85"/>
      <c r="K32" s="85"/>
      <c r="L32" s="85"/>
      <c r="M32" s="85"/>
      <c r="N32" s="85"/>
      <c r="O32" s="85"/>
      <c r="P32" s="85"/>
      <c r="Q32" s="86"/>
      <c r="R32" s="86"/>
      <c r="S32" s="86"/>
      <c r="T32" s="86"/>
      <c r="U32" s="86"/>
      <c r="V32" s="86"/>
      <c r="W32" s="87"/>
      <c r="X32" s="6"/>
      <c r="Y32" s="5"/>
      <c r="AF32" s="9"/>
      <c r="BF32" s="88" t="s">
        <v>255</v>
      </c>
      <c r="BG32" s="89">
        <v>2</v>
      </c>
      <c r="CH32" s="91"/>
      <c r="CI32" s="91"/>
      <c r="CJ32" s="91"/>
      <c r="CK32" s="91"/>
      <c r="CL32" s="91"/>
      <c r="CM32" s="91"/>
      <c r="CN32" s="91"/>
      <c r="CO32" s="91"/>
    </row>
    <row r="33" spans="7:93" ht="9.75" customHeight="1" hidden="1" thickBot="1">
      <c r="G33" s="83"/>
      <c r="H33" s="84"/>
      <c r="I33" s="85"/>
      <c r="J33" s="85"/>
      <c r="K33" s="85"/>
      <c r="L33" s="85"/>
      <c r="M33" s="85"/>
      <c r="N33" s="85"/>
      <c r="O33" s="85"/>
      <c r="P33" s="85"/>
      <c r="Q33" s="86"/>
      <c r="R33" s="86"/>
      <c r="S33" s="86"/>
      <c r="T33" s="86"/>
      <c r="U33" s="86"/>
      <c r="V33" s="86"/>
      <c r="W33" s="87"/>
      <c r="X33" s="6"/>
      <c r="Y33" s="5"/>
      <c r="AF33" s="9"/>
      <c r="BF33" s="88" t="s">
        <v>255</v>
      </c>
      <c r="BG33" s="89">
        <v>3</v>
      </c>
      <c r="CH33" s="91"/>
      <c r="CI33" s="91"/>
      <c r="CJ33" s="91"/>
      <c r="CK33" s="91"/>
      <c r="CL33" s="91"/>
      <c r="CM33" s="91"/>
      <c r="CN33" s="91"/>
      <c r="CO33" s="91"/>
    </row>
    <row r="34" spans="7:93" ht="40.5" customHeight="1" hidden="1" thickBot="1">
      <c r="G34" s="440"/>
      <c r="H34" s="441"/>
      <c r="I34" s="441"/>
      <c r="J34" s="441"/>
      <c r="K34" s="441"/>
      <c r="L34" s="441"/>
      <c r="M34" s="441"/>
      <c r="N34" s="441"/>
      <c r="O34" s="441"/>
      <c r="P34" s="441"/>
      <c r="Q34" s="441"/>
      <c r="R34" s="441"/>
      <c r="S34" s="441"/>
      <c r="T34" s="441"/>
      <c r="U34" s="441"/>
      <c r="V34" s="441"/>
      <c r="W34" s="442"/>
      <c r="X34" s="6"/>
      <c r="Y34" s="5"/>
      <c r="AF34" s="9"/>
      <c r="AW34" s="2" t="s">
        <v>74</v>
      </c>
      <c r="AY34" s="2">
        <v>6</v>
      </c>
      <c r="BF34" s="74" t="s">
        <v>254</v>
      </c>
      <c r="BG34" s="90">
        <v>1</v>
      </c>
      <c r="CH34" s="91"/>
      <c r="CI34" s="91"/>
      <c r="CJ34" s="91"/>
      <c r="CK34" s="91"/>
      <c r="CL34" s="91"/>
      <c r="CM34" s="91"/>
      <c r="CN34" s="91"/>
      <c r="CO34" s="91"/>
    </row>
    <row r="35" spans="7:93" ht="53.25" customHeight="1">
      <c r="G35" s="416">
        <f>IF(Q8="СКЗ",BR192,IF(Q8="КМО",BR193,""))</f>
      </c>
      <c r="H35" s="417"/>
      <c r="I35" s="417"/>
      <c r="J35" s="417"/>
      <c r="K35" s="417"/>
      <c r="L35" s="417"/>
      <c r="M35" s="417"/>
      <c r="N35" s="417"/>
      <c r="O35" s="417"/>
      <c r="P35" s="417"/>
      <c r="Q35" s="417"/>
      <c r="R35" s="417"/>
      <c r="S35" s="417"/>
      <c r="T35" s="417"/>
      <c r="U35" s="417"/>
      <c r="V35" s="417"/>
      <c r="W35" s="418"/>
      <c r="X35" s="6"/>
      <c r="Y35" s="5"/>
      <c r="Z35" s="16"/>
      <c r="AD35" s="186"/>
      <c r="AW35" s="2" t="s">
        <v>73</v>
      </c>
      <c r="AY35" s="2">
        <v>7</v>
      </c>
      <c r="BF35" s="74" t="s">
        <v>254</v>
      </c>
      <c r="BG35" s="90">
        <v>2</v>
      </c>
      <c r="CH35" s="91"/>
      <c r="CI35" s="91"/>
      <c r="CJ35" s="91"/>
      <c r="CK35" s="91"/>
      <c r="CL35" s="198"/>
      <c r="CM35" s="91"/>
      <c r="CN35" s="91"/>
      <c r="CO35" s="91"/>
    </row>
    <row r="36" spans="7:93" ht="14.25" customHeight="1" thickBot="1">
      <c r="G36" s="495" t="str">
        <f>IF(Q39&gt;1,AN44," ")</f>
        <v> </v>
      </c>
      <c r="H36" s="496"/>
      <c r="I36" s="496"/>
      <c r="J36" s="496"/>
      <c r="K36" s="496"/>
      <c r="L36" s="496"/>
      <c r="M36" s="496"/>
      <c r="N36" s="496"/>
      <c r="O36" s="496"/>
      <c r="P36" s="496"/>
      <c r="Q36" s="496"/>
      <c r="R36" s="496"/>
      <c r="S36" s="496"/>
      <c r="T36" s="496"/>
      <c r="U36" s="496"/>
      <c r="V36" s="496"/>
      <c r="W36" s="497"/>
      <c r="X36" s="6"/>
      <c r="Y36" s="5"/>
      <c r="Z36" s="16"/>
      <c r="AF36" s="9"/>
      <c r="AG36" s="223" t="s">
        <v>30</v>
      </c>
      <c r="AW36" s="2" t="s">
        <v>75</v>
      </c>
      <c r="AY36" s="2">
        <v>8</v>
      </c>
      <c r="BF36" s="74" t="s">
        <v>254</v>
      </c>
      <c r="BG36" s="90">
        <v>3</v>
      </c>
      <c r="CH36" s="91"/>
      <c r="CI36" s="91"/>
      <c r="CJ36" s="208"/>
      <c r="CK36" s="91"/>
      <c r="CL36" s="198"/>
      <c r="CM36" s="91"/>
      <c r="CN36" s="91"/>
      <c r="CO36" s="91"/>
    </row>
    <row r="37" spans="7:59" ht="37.5" customHeight="1" thickBot="1">
      <c r="G37" s="389" t="s">
        <v>13</v>
      </c>
      <c r="H37" s="390"/>
      <c r="I37" s="443" t="s">
        <v>315</v>
      </c>
      <c r="J37" s="444"/>
      <c r="K37" s="444"/>
      <c r="L37" s="444"/>
      <c r="M37" s="444"/>
      <c r="N37" s="444"/>
      <c r="O37" s="444"/>
      <c r="P37" s="444"/>
      <c r="Q37" s="409" t="str">
        <f>IF(ISERR(CHOOSE($AG$6,AG1,AG2,AG3,AG4)),"",CHOOSE($AG$6,AG1,AG2,AG3,AG4))</f>
        <v>У2</v>
      </c>
      <c r="R37" s="410"/>
      <c r="S37" s="410"/>
      <c r="T37" s="410"/>
      <c r="U37" s="410"/>
      <c r="V37" s="410"/>
      <c r="W37" s="411"/>
      <c r="AA37" s="3"/>
      <c r="AB37" s="3"/>
      <c r="AC37" s="9"/>
      <c r="AD37" s="9" t="b">
        <v>1</v>
      </c>
      <c r="AF37" s="9"/>
      <c r="AG37" s="223" t="s">
        <v>28</v>
      </c>
      <c r="BF37" s="88"/>
      <c r="BG37" s="89"/>
    </row>
    <row r="38" spans="7:59" ht="18" customHeight="1" thickBot="1">
      <c r="G38" s="450" t="s">
        <v>14</v>
      </c>
      <c r="H38" s="451"/>
      <c r="I38" s="391" t="s">
        <v>235</v>
      </c>
      <c r="J38" s="392"/>
      <c r="K38" s="392"/>
      <c r="L38" s="392"/>
      <c r="M38" s="392"/>
      <c r="N38" s="392"/>
      <c r="O38" s="392"/>
      <c r="P38" s="392"/>
      <c r="Q38" s="398" t="s">
        <v>97</v>
      </c>
      <c r="R38" s="399"/>
      <c r="S38" s="399"/>
      <c r="T38" s="399"/>
      <c r="U38" s="399"/>
      <c r="V38" s="399"/>
      <c r="W38" s="400"/>
      <c r="AD38" s="8" t="b">
        <v>0</v>
      </c>
      <c r="AF38" s="9"/>
      <c r="AG38" s="223" t="s">
        <v>31</v>
      </c>
      <c r="AN38" s="80" t="str">
        <f>IF(ISNUMBER(FIND("24 В",Q40)),"24",AN39)</f>
        <v>48</v>
      </c>
      <c r="AP38" s="14" t="s">
        <v>410</v>
      </c>
      <c r="BF38" s="88"/>
      <c r="BG38" s="89"/>
    </row>
    <row r="39" spans="7:59" ht="18" customHeight="1" thickBot="1">
      <c r="G39" s="450" t="s">
        <v>15</v>
      </c>
      <c r="H39" s="451"/>
      <c r="I39" s="391" t="s">
        <v>236</v>
      </c>
      <c r="J39" s="392"/>
      <c r="K39" s="392"/>
      <c r="L39" s="392"/>
      <c r="M39" s="392"/>
      <c r="N39" s="392"/>
      <c r="O39" s="392"/>
      <c r="P39" s="392"/>
      <c r="Q39" s="398">
        <v>1</v>
      </c>
      <c r="R39" s="399"/>
      <c r="S39" s="399"/>
      <c r="T39" s="399"/>
      <c r="U39" s="399"/>
      <c r="V39" s="399"/>
      <c r="W39" s="400"/>
      <c r="AF39" s="9"/>
      <c r="AN39" s="80" t="str">
        <f>IF(ISNUMBER(FIND("48 В",Q40)),"48",AN40)</f>
        <v>48</v>
      </c>
      <c r="BF39" s="88"/>
      <c r="BG39" s="89"/>
    </row>
    <row r="40" spans="7:59" ht="18" customHeight="1">
      <c r="G40" s="387" t="s">
        <v>16</v>
      </c>
      <c r="H40" s="388"/>
      <c r="I40" s="414" t="s">
        <v>307</v>
      </c>
      <c r="J40" s="415"/>
      <c r="K40" s="415"/>
      <c r="L40" s="415"/>
      <c r="M40" s="415"/>
      <c r="N40" s="415"/>
      <c r="O40" s="415"/>
      <c r="P40" s="415"/>
      <c r="Q40" s="525" t="s">
        <v>424</v>
      </c>
      <c r="R40" s="526"/>
      <c r="S40" s="526"/>
      <c r="T40" s="526"/>
      <c r="U40" s="526"/>
      <c r="V40" s="526"/>
      <c r="W40" s="527"/>
      <c r="Y40" s="214"/>
      <c r="AB40" s="8">
        <v>2</v>
      </c>
      <c r="AD40" s="8">
        <f>IF(AD38,CONCATENATE("-М",Q70,"(",Q71,")",AD81),"")</f>
      </c>
      <c r="AF40" s="9"/>
      <c r="AN40" s="8" t="str">
        <f>IF(ISNUMBER(FIND("48/96 В",Q40)),"48/96","96")</f>
        <v>96</v>
      </c>
      <c r="BF40" s="74"/>
      <c r="BG40" s="90"/>
    </row>
    <row r="41" spans="7:59" ht="17.25" customHeight="1" thickBot="1">
      <c r="G41" s="389"/>
      <c r="H41" s="390"/>
      <c r="I41" s="528" t="s">
        <v>309</v>
      </c>
      <c r="J41" s="529"/>
      <c r="K41" s="529"/>
      <c r="L41" s="529"/>
      <c r="M41" s="529"/>
      <c r="N41" s="529"/>
      <c r="O41" s="529"/>
      <c r="P41" s="530"/>
      <c r="Q41" s="447"/>
      <c r="R41" s="448"/>
      <c r="S41" s="448"/>
      <c r="T41" s="448"/>
      <c r="U41" s="448"/>
      <c r="V41" s="448"/>
      <c r="W41" s="449"/>
      <c r="AB41" s="8"/>
      <c r="AF41" s="9"/>
      <c r="AN41" s="232" t="str">
        <f>IF(ISNUMBER(FIND("24 В",Q41)),"24",AN42)</f>
        <v>96</v>
      </c>
      <c r="AP41" s="239" t="s">
        <v>411</v>
      </c>
      <c r="BF41" s="74"/>
      <c r="BG41" s="90"/>
    </row>
    <row r="42" spans="7:59" ht="18" customHeight="1" thickBot="1">
      <c r="G42" s="450" t="s">
        <v>82</v>
      </c>
      <c r="H42" s="451"/>
      <c r="I42" s="391" t="s">
        <v>4</v>
      </c>
      <c r="J42" s="392"/>
      <c r="K42" s="392"/>
      <c r="L42" s="392"/>
      <c r="M42" s="392"/>
      <c r="N42" s="392"/>
      <c r="O42" s="392"/>
      <c r="P42" s="392"/>
      <c r="Q42" s="469"/>
      <c r="R42" s="470"/>
      <c r="S42" s="470"/>
      <c r="T42" s="470"/>
      <c r="U42" s="470"/>
      <c r="V42" s="470"/>
      <c r="W42" s="471"/>
      <c r="AF42" s="9"/>
      <c r="AN42" s="232" t="str">
        <f>IF(ISNUMBER(FIND("48 В",Q41)),"48",AN43)</f>
        <v>96</v>
      </c>
      <c r="BF42" s="74"/>
      <c r="BG42" s="90"/>
    </row>
    <row r="43" spans="7:40" ht="25.5" customHeight="1" thickBot="1">
      <c r="G43" s="521" t="s">
        <v>83</v>
      </c>
      <c r="H43" s="522"/>
      <c r="I43" s="434" t="s">
        <v>76</v>
      </c>
      <c r="J43" s="435"/>
      <c r="K43" s="435"/>
      <c r="L43" s="435"/>
      <c r="M43" s="435"/>
      <c r="N43" s="435"/>
      <c r="O43" s="435"/>
      <c r="P43" s="435"/>
      <c r="Q43" s="368"/>
      <c r="R43" s="369"/>
      <c r="S43" s="369"/>
      <c r="T43" s="369"/>
      <c r="U43" s="369"/>
      <c r="V43" s="369"/>
      <c r="W43" s="370"/>
      <c r="Y43" s="8" t="b">
        <v>0</v>
      </c>
      <c r="AF43" s="9"/>
      <c r="AN43" s="231" t="str">
        <f>IF(ISNUMBER(FIND("48/96 В",Q41)),"48/96","96")</f>
        <v>96</v>
      </c>
    </row>
    <row r="44" spans="1:40" ht="21" customHeight="1">
      <c r="A44" s="587" t="s">
        <v>47</v>
      </c>
      <c r="B44" s="576"/>
      <c r="C44" s="577"/>
      <c r="D44" s="576"/>
      <c r="E44" s="577"/>
      <c r="F44" s="565"/>
      <c r="G44" s="523"/>
      <c r="H44" s="524"/>
      <c r="I44" s="436"/>
      <c r="J44" s="437"/>
      <c r="K44" s="437"/>
      <c r="L44" s="437"/>
      <c r="M44" s="437"/>
      <c r="N44" s="437"/>
      <c r="O44" s="437"/>
      <c r="P44" s="437"/>
      <c r="Q44" s="431"/>
      <c r="R44" s="432"/>
      <c r="S44" s="432"/>
      <c r="T44" s="432"/>
      <c r="U44" s="432"/>
      <c r="V44" s="432"/>
      <c r="W44" s="433"/>
      <c r="AF44" s="9"/>
      <c r="AN44" s="148" t="s">
        <v>313</v>
      </c>
    </row>
    <row r="45" spans="1:32" ht="11.25" customHeight="1" thickBot="1">
      <c r="A45" s="588"/>
      <c r="B45" s="578"/>
      <c r="C45" s="579"/>
      <c r="D45" s="578"/>
      <c r="E45" s="579"/>
      <c r="F45" s="567"/>
      <c r="G45" s="452" t="s">
        <v>84</v>
      </c>
      <c r="H45" s="453"/>
      <c r="I45" s="458" t="s">
        <v>77</v>
      </c>
      <c r="J45" s="459"/>
      <c r="K45" s="459"/>
      <c r="L45" s="459"/>
      <c r="M45" s="459"/>
      <c r="N45" s="459"/>
      <c r="O45" s="459"/>
      <c r="P45" s="459"/>
      <c r="Q45" s="460"/>
      <c r="R45" s="461"/>
      <c r="S45" s="461"/>
      <c r="T45" s="461"/>
      <c r="U45" s="461"/>
      <c r="V45" s="461"/>
      <c r="W45" s="462"/>
      <c r="Y45" s="8" t="b">
        <v>0</v>
      </c>
      <c r="AF45" s="9"/>
    </row>
    <row r="46" spans="1:23" ht="36.75" customHeight="1">
      <c r="A46" s="588"/>
      <c r="B46" s="576"/>
      <c r="C46" s="577"/>
      <c r="D46" s="576"/>
      <c r="E46" s="577"/>
      <c r="F46" s="565"/>
      <c r="G46" s="523"/>
      <c r="H46" s="524"/>
      <c r="I46" s="436"/>
      <c r="J46" s="437"/>
      <c r="K46" s="437"/>
      <c r="L46" s="437"/>
      <c r="M46" s="437"/>
      <c r="N46" s="437"/>
      <c r="O46" s="437"/>
      <c r="P46" s="437"/>
      <c r="Q46" s="463"/>
      <c r="R46" s="464"/>
      <c r="S46" s="464"/>
      <c r="T46" s="464"/>
      <c r="U46" s="464"/>
      <c r="V46" s="464"/>
      <c r="W46" s="465"/>
    </row>
    <row r="47" spans="1:32" ht="4.5" customHeight="1" thickBot="1">
      <c r="A47" s="588"/>
      <c r="B47" s="578"/>
      <c r="C47" s="579"/>
      <c r="D47" s="578"/>
      <c r="E47" s="579"/>
      <c r="F47" s="567"/>
      <c r="G47" s="452" t="s">
        <v>85</v>
      </c>
      <c r="H47" s="453"/>
      <c r="I47" s="458" t="s">
        <v>92</v>
      </c>
      <c r="J47" s="459"/>
      <c r="K47" s="459"/>
      <c r="L47" s="459"/>
      <c r="M47" s="459"/>
      <c r="N47" s="459"/>
      <c r="O47" s="459"/>
      <c r="P47" s="466"/>
      <c r="Q47" s="428"/>
      <c r="R47" s="429"/>
      <c r="S47" s="429"/>
      <c r="T47" s="429"/>
      <c r="U47" s="429"/>
      <c r="V47" s="429"/>
      <c r="W47" s="430"/>
      <c r="AF47" s="9"/>
    </row>
    <row r="48" spans="1:32" ht="56.25" customHeight="1" thickBot="1">
      <c r="A48" s="588"/>
      <c r="B48" s="582"/>
      <c r="C48" s="583"/>
      <c r="D48" s="582"/>
      <c r="E48" s="583"/>
      <c r="F48" s="61"/>
      <c r="G48" s="521"/>
      <c r="H48" s="522"/>
      <c r="I48" s="434"/>
      <c r="J48" s="435"/>
      <c r="K48" s="435"/>
      <c r="L48" s="435"/>
      <c r="M48" s="435"/>
      <c r="N48" s="435"/>
      <c r="O48" s="435"/>
      <c r="P48" s="467"/>
      <c r="Q48" s="368"/>
      <c r="R48" s="369"/>
      <c r="S48" s="369"/>
      <c r="T48" s="369"/>
      <c r="U48" s="369"/>
      <c r="V48" s="369"/>
      <c r="W48" s="370"/>
      <c r="Y48" s="8" t="b">
        <v>0</v>
      </c>
      <c r="AF48" s="9"/>
    </row>
    <row r="49" spans="1:32" ht="15" customHeight="1">
      <c r="A49" s="588"/>
      <c r="B49" s="576"/>
      <c r="C49" s="577"/>
      <c r="D49" s="576"/>
      <c r="E49" s="577"/>
      <c r="F49" s="565"/>
      <c r="G49" s="523"/>
      <c r="H49" s="524"/>
      <c r="I49" s="436"/>
      <c r="J49" s="437"/>
      <c r="K49" s="437"/>
      <c r="L49" s="437"/>
      <c r="M49" s="437"/>
      <c r="N49" s="437"/>
      <c r="O49" s="437"/>
      <c r="P49" s="468"/>
      <c r="Q49" s="431"/>
      <c r="R49" s="432"/>
      <c r="S49" s="432"/>
      <c r="T49" s="432"/>
      <c r="U49" s="432"/>
      <c r="V49" s="432"/>
      <c r="W49" s="433"/>
      <c r="AF49" s="9"/>
    </row>
    <row r="50" spans="1:38" ht="4.5" customHeight="1">
      <c r="A50" s="588"/>
      <c r="B50" s="580"/>
      <c r="C50" s="581"/>
      <c r="D50" s="580"/>
      <c r="E50" s="581"/>
      <c r="F50" s="566"/>
      <c r="G50" s="452" t="s">
        <v>95</v>
      </c>
      <c r="H50" s="453"/>
      <c r="I50" s="454" t="s">
        <v>268</v>
      </c>
      <c r="J50" s="455"/>
      <c r="K50" s="455"/>
      <c r="L50" s="455"/>
      <c r="M50" s="455"/>
      <c r="N50" s="455"/>
      <c r="O50" s="455"/>
      <c r="P50" s="455"/>
      <c r="Q50" s="428"/>
      <c r="R50" s="429"/>
      <c r="S50" s="429"/>
      <c r="T50" s="429"/>
      <c r="U50" s="429"/>
      <c r="V50" s="429"/>
      <c r="W50" s="430"/>
      <c r="Z50" s="15"/>
      <c r="AA50" s="15"/>
      <c r="AB50" s="15"/>
      <c r="AC50" s="16"/>
      <c r="AD50" s="16"/>
      <c r="AE50" s="16"/>
      <c r="AF50" s="9"/>
      <c r="AG50" s="225"/>
      <c r="AH50" s="16"/>
      <c r="AI50" s="16"/>
      <c r="AJ50" s="16"/>
      <c r="AK50" s="16"/>
      <c r="AL50" s="16"/>
    </row>
    <row r="51" spans="1:38" ht="13.5" customHeight="1">
      <c r="A51" s="588"/>
      <c r="B51" s="580"/>
      <c r="C51" s="581"/>
      <c r="D51" s="580"/>
      <c r="E51" s="581"/>
      <c r="F51" s="566"/>
      <c r="G51" s="523"/>
      <c r="H51" s="524"/>
      <c r="I51" s="456"/>
      <c r="J51" s="457"/>
      <c r="K51" s="457"/>
      <c r="L51" s="457"/>
      <c r="M51" s="457"/>
      <c r="N51" s="457"/>
      <c r="O51" s="457"/>
      <c r="P51" s="457"/>
      <c r="Q51" s="431"/>
      <c r="R51" s="432"/>
      <c r="S51" s="432"/>
      <c r="T51" s="432"/>
      <c r="U51" s="432"/>
      <c r="V51" s="432"/>
      <c r="W51" s="433"/>
      <c r="Y51" s="8" t="b">
        <v>0</v>
      </c>
      <c r="Z51" s="15"/>
      <c r="AA51" s="15"/>
      <c r="AB51" s="15"/>
      <c r="AC51" s="16"/>
      <c r="AD51" s="16"/>
      <c r="AE51" s="16"/>
      <c r="AF51" s="9"/>
      <c r="AG51" s="225"/>
      <c r="AH51" s="16"/>
      <c r="AI51" s="16"/>
      <c r="AJ51" s="16"/>
      <c r="AK51" s="16"/>
      <c r="AL51" s="16"/>
    </row>
    <row r="52" spans="1:38" ht="21" customHeight="1" thickBot="1">
      <c r="A52" s="589"/>
      <c r="B52" s="578"/>
      <c r="C52" s="579"/>
      <c r="D52" s="578"/>
      <c r="E52" s="579"/>
      <c r="F52" s="567"/>
      <c r="G52" s="452" t="s">
        <v>96</v>
      </c>
      <c r="H52" s="453"/>
      <c r="I52" s="458" t="s">
        <v>115</v>
      </c>
      <c r="J52" s="459"/>
      <c r="K52" s="459"/>
      <c r="L52" s="459"/>
      <c r="M52" s="459"/>
      <c r="N52" s="445" t="s">
        <v>310</v>
      </c>
      <c r="O52" s="445"/>
      <c r="P52" s="446"/>
      <c r="Q52" s="573" t="s">
        <v>204</v>
      </c>
      <c r="R52" s="574"/>
      <c r="S52" s="574"/>
      <c r="T52" s="574"/>
      <c r="U52" s="574"/>
      <c r="V52" s="574"/>
      <c r="W52" s="575"/>
      <c r="Z52" s="15"/>
      <c r="AA52" s="15"/>
      <c r="AB52" s="15"/>
      <c r="AC52" s="16"/>
      <c r="AD52" s="16"/>
      <c r="AE52" s="16"/>
      <c r="AF52" s="9"/>
      <c r="AG52" s="225"/>
      <c r="AH52" s="16"/>
      <c r="AI52" s="16"/>
      <c r="AJ52" s="16"/>
      <c r="AK52" s="16"/>
      <c r="AL52" s="16"/>
    </row>
    <row r="53" spans="1:38" ht="39.75" customHeight="1" thickBot="1">
      <c r="A53" s="638" t="s">
        <v>442</v>
      </c>
      <c r="B53" s="23"/>
      <c r="C53" s="602" t="s">
        <v>50</v>
      </c>
      <c r="D53" s="603"/>
      <c r="E53" s="596"/>
      <c r="F53" s="597"/>
      <c r="G53" s="500"/>
      <c r="H53" s="501"/>
      <c r="I53" s="498"/>
      <c r="J53" s="499"/>
      <c r="K53" s="499"/>
      <c r="L53" s="499"/>
      <c r="M53" s="499"/>
      <c r="N53" s="499"/>
      <c r="O53" s="499"/>
      <c r="P53" s="499"/>
      <c r="Q53" s="354"/>
      <c r="R53" s="355"/>
      <c r="S53" s="355"/>
      <c r="T53" s="355"/>
      <c r="U53" s="355"/>
      <c r="V53" s="355"/>
      <c r="W53" s="356"/>
      <c r="Y53" s="214"/>
      <c r="Z53" s="15"/>
      <c r="AA53" s="15"/>
      <c r="AB53" s="15"/>
      <c r="AC53" s="16"/>
      <c r="AD53" s="16"/>
      <c r="AE53" s="16"/>
      <c r="AF53" s="9"/>
      <c r="AG53" s="225"/>
      <c r="AH53" s="16"/>
      <c r="AI53" s="16"/>
      <c r="AJ53" s="16"/>
      <c r="AK53" s="16"/>
      <c r="AL53" s="16"/>
    </row>
    <row r="54" spans="1:38" ht="15" customHeight="1">
      <c r="A54" s="639"/>
      <c r="B54" s="23"/>
      <c r="C54" s="602"/>
      <c r="D54" s="604"/>
      <c r="E54" s="598"/>
      <c r="F54" s="599"/>
      <c r="G54" s="568" t="s">
        <v>154</v>
      </c>
      <c r="H54" s="569"/>
      <c r="I54" s="412" t="s">
        <v>308</v>
      </c>
      <c r="J54" s="413"/>
      <c r="K54" s="413"/>
      <c r="L54" s="413"/>
      <c r="M54" s="413"/>
      <c r="N54" s="413"/>
      <c r="O54" s="413"/>
      <c r="P54" s="413"/>
      <c r="Q54" s="393"/>
      <c r="R54" s="394"/>
      <c r="S54" s="394"/>
      <c r="T54" s="394"/>
      <c r="U54" s="394"/>
      <c r="V54" s="394"/>
      <c r="W54" s="395"/>
      <c r="Z54" s="15"/>
      <c r="AA54" s="435"/>
      <c r="AB54" s="435"/>
      <c r="AC54" s="435"/>
      <c r="AD54" s="435"/>
      <c r="AE54" s="369"/>
      <c r="AF54" s="369"/>
      <c r="AG54" s="369"/>
      <c r="AH54" s="369"/>
      <c r="AI54" s="369"/>
      <c r="AJ54" s="369"/>
      <c r="AK54" s="369"/>
      <c r="AL54" s="16"/>
    </row>
    <row r="55" spans="1:38" ht="15" customHeight="1">
      <c r="A55" s="639"/>
      <c r="B55" s="23"/>
      <c r="C55" s="602"/>
      <c r="D55" s="604"/>
      <c r="E55" s="598"/>
      <c r="F55" s="599"/>
      <c r="G55" s="540" t="s">
        <v>12</v>
      </c>
      <c r="H55" s="541"/>
      <c r="I55" s="548" t="s">
        <v>46</v>
      </c>
      <c r="J55" s="549"/>
      <c r="K55" s="549"/>
      <c r="L55" s="549"/>
      <c r="M55" s="549"/>
      <c r="N55" s="549"/>
      <c r="O55" s="549"/>
      <c r="P55" s="549"/>
      <c r="Q55" s="584" t="str">
        <f>VLOOKUP(Q56,BB2:BE11,4,FALSE)</f>
        <v>Modbus RTU</v>
      </c>
      <c r="R55" s="585"/>
      <c r="S55" s="585"/>
      <c r="T55" s="585"/>
      <c r="U55" s="585"/>
      <c r="V55" s="585"/>
      <c r="W55" s="586"/>
      <c r="Z55" s="15"/>
      <c r="AA55" s="21"/>
      <c r="AB55" s="21"/>
      <c r="AC55" s="21"/>
      <c r="AD55" s="21"/>
      <c r="AE55" s="22"/>
      <c r="AF55" s="22"/>
      <c r="AG55" s="22"/>
      <c r="AH55" s="22"/>
      <c r="AI55" s="22"/>
      <c r="AJ55" s="22"/>
      <c r="AK55" s="22"/>
      <c r="AL55" s="16"/>
    </row>
    <row r="56" spans="1:38" ht="15" customHeight="1" thickBot="1">
      <c r="A56" s="639"/>
      <c r="B56" s="23"/>
      <c r="C56" s="605"/>
      <c r="D56" s="606"/>
      <c r="E56" s="600"/>
      <c r="F56" s="601"/>
      <c r="G56" s="540" t="s">
        <v>17</v>
      </c>
      <c r="H56" s="541"/>
      <c r="I56" s="477" t="s">
        <v>26</v>
      </c>
      <c r="J56" s="477"/>
      <c r="K56" s="477"/>
      <c r="L56" s="477"/>
      <c r="M56" s="477"/>
      <c r="N56" s="477"/>
      <c r="O56" s="477"/>
      <c r="P56" s="477"/>
      <c r="Q56" s="562" t="s">
        <v>5</v>
      </c>
      <c r="R56" s="563"/>
      <c r="S56" s="563"/>
      <c r="T56" s="563"/>
      <c r="U56" s="563"/>
      <c r="V56" s="563"/>
      <c r="W56" s="564"/>
      <c r="Y56" s="72">
        <f>VLOOKUP(Q56,BB2:BC10,2,FALSE)</f>
      </c>
      <c r="Z56" s="15"/>
      <c r="AA56" s="15"/>
      <c r="AB56" s="15"/>
      <c r="AC56" s="16"/>
      <c r="AD56" s="16"/>
      <c r="AE56" s="16"/>
      <c r="AF56" s="9"/>
      <c r="AG56" s="225"/>
      <c r="AH56" s="16"/>
      <c r="AI56" s="16"/>
      <c r="AJ56" s="16"/>
      <c r="AK56" s="16"/>
      <c r="AL56" s="16"/>
    </row>
    <row r="57" spans="1:38" ht="14.25" customHeight="1" thickBot="1">
      <c r="A57" s="639"/>
      <c r="B57" s="23"/>
      <c r="C57" s="607" t="s">
        <v>49</v>
      </c>
      <c r="D57" s="603"/>
      <c r="E57" s="590"/>
      <c r="F57" s="591"/>
      <c r="G57" s="570" t="str">
        <f>VLOOKUP(Q56,BB2:BD17,3,FALSE)</f>
        <v>Дальность линии связи до 1 км </v>
      </c>
      <c r="H57" s="571"/>
      <c r="I57" s="571"/>
      <c r="J57" s="571"/>
      <c r="K57" s="571"/>
      <c r="L57" s="571"/>
      <c r="M57" s="571"/>
      <c r="N57" s="571"/>
      <c r="O57" s="571"/>
      <c r="P57" s="571"/>
      <c r="Q57" s="571"/>
      <c r="R57" s="571"/>
      <c r="S57" s="571"/>
      <c r="T57" s="571"/>
      <c r="U57" s="571"/>
      <c r="V57" s="571"/>
      <c r="W57" s="572"/>
      <c r="Y57" s="2" t="str">
        <f>LEFT(Q56,6)</f>
        <v>RS-485</v>
      </c>
      <c r="Z57" s="15"/>
      <c r="AA57" s="15"/>
      <c r="AB57" s="15"/>
      <c r="AC57" s="16"/>
      <c r="AD57" s="16"/>
      <c r="AE57" s="16"/>
      <c r="AF57" s="9"/>
      <c r="AG57" s="225"/>
      <c r="AH57" s="16"/>
      <c r="AI57" s="16"/>
      <c r="AJ57" s="16"/>
      <c r="AK57" s="16"/>
      <c r="AL57" s="16"/>
    </row>
    <row r="58" spans="1:32" ht="14.25" customHeight="1">
      <c r="A58" s="639"/>
      <c r="B58" s="23"/>
      <c r="C58" s="602"/>
      <c r="D58" s="604"/>
      <c r="E58" s="592"/>
      <c r="F58" s="593"/>
      <c r="G58" s="57"/>
      <c r="H58" s="57"/>
      <c r="I58" s="57"/>
      <c r="J58" s="57"/>
      <c r="K58" s="57"/>
      <c r="L58" s="157"/>
      <c r="M58" s="554" t="s">
        <v>64</v>
      </c>
      <c r="N58" s="555"/>
      <c r="O58" s="555"/>
      <c r="P58" s="555"/>
      <c r="Q58" s="555"/>
      <c r="R58" s="555"/>
      <c r="S58" s="555"/>
      <c r="T58" s="555"/>
      <c r="U58" s="555"/>
      <c r="V58" s="555"/>
      <c r="W58" s="556"/>
      <c r="AF58" s="9"/>
    </row>
    <row r="59" spans="1:32" ht="14.25" customHeight="1" thickBot="1">
      <c r="A59" s="639"/>
      <c r="B59" s="23"/>
      <c r="C59" s="602"/>
      <c r="D59" s="604"/>
      <c r="E59" s="592"/>
      <c r="F59" s="593"/>
      <c r="G59" s="58"/>
      <c r="H59" s="58"/>
      <c r="I59" s="58"/>
      <c r="J59" s="58"/>
      <c r="K59" s="58"/>
      <c r="L59" s="158"/>
      <c r="M59" s="557"/>
      <c r="N59" s="558"/>
      <c r="O59" s="558"/>
      <c r="P59" s="558"/>
      <c r="Q59" s="558"/>
      <c r="R59" s="558"/>
      <c r="S59" s="558"/>
      <c r="T59" s="558"/>
      <c r="U59" s="558"/>
      <c r="V59" s="558"/>
      <c r="W59" s="559"/>
      <c r="AF59" s="9"/>
    </row>
    <row r="60" spans="1:32" ht="14.25" customHeight="1">
      <c r="A60" s="639"/>
      <c r="B60" s="23"/>
      <c r="C60" s="602"/>
      <c r="D60" s="604"/>
      <c r="E60" s="592"/>
      <c r="F60" s="593"/>
      <c r="G60" s="58"/>
      <c r="H60" s="58"/>
      <c r="I60" s="58"/>
      <c r="J60" s="58"/>
      <c r="K60" s="58"/>
      <c r="L60" s="159"/>
      <c r="M60" s="478" t="s">
        <v>93</v>
      </c>
      <c r="N60" s="479"/>
      <c r="O60" s="479"/>
      <c r="P60" s="479"/>
      <c r="Q60" s="479"/>
      <c r="R60" s="479"/>
      <c r="S60" s="479"/>
      <c r="T60" s="479"/>
      <c r="U60" s="479"/>
      <c r="V60" s="479"/>
      <c r="W60" s="480"/>
      <c r="AF60" s="9"/>
    </row>
    <row r="61" spans="1:32" ht="14.25" customHeight="1" thickBot="1">
      <c r="A61" s="639"/>
      <c r="B61" s="23"/>
      <c r="C61" s="602"/>
      <c r="D61" s="604"/>
      <c r="E61" s="592"/>
      <c r="F61" s="593"/>
      <c r="G61" s="59"/>
      <c r="H61" s="59"/>
      <c r="I61" s="59"/>
      <c r="J61" s="60"/>
      <c r="K61" s="60"/>
      <c r="L61" s="160"/>
      <c r="M61" s="481"/>
      <c r="N61" s="482"/>
      <c r="O61" s="482"/>
      <c r="P61" s="482"/>
      <c r="Q61" s="482"/>
      <c r="R61" s="482"/>
      <c r="S61" s="482"/>
      <c r="T61" s="482"/>
      <c r="U61" s="482"/>
      <c r="V61" s="482"/>
      <c r="W61" s="483"/>
      <c r="AF61" s="9"/>
    </row>
    <row r="62" spans="1:32" ht="14.25" customHeight="1" thickBot="1">
      <c r="A62" s="639"/>
      <c r="B62" s="23"/>
      <c r="C62" s="602"/>
      <c r="D62" s="604"/>
      <c r="E62" s="592"/>
      <c r="F62" s="593"/>
      <c r="G62" s="24" t="s">
        <v>32</v>
      </c>
      <c r="H62" s="24" t="s">
        <v>36</v>
      </c>
      <c r="I62" s="24" t="s">
        <v>33</v>
      </c>
      <c r="J62" s="24" t="s">
        <v>37</v>
      </c>
      <c r="K62" s="24" t="s">
        <v>34</v>
      </c>
      <c r="L62" s="25" t="s">
        <v>35</v>
      </c>
      <c r="M62" s="484"/>
      <c r="N62" s="485"/>
      <c r="O62" s="485"/>
      <c r="P62" s="485"/>
      <c r="Q62" s="485"/>
      <c r="R62" s="485"/>
      <c r="S62" s="485"/>
      <c r="T62" s="485"/>
      <c r="U62" s="485"/>
      <c r="V62" s="485"/>
      <c r="W62" s="486"/>
      <c r="AF62" s="9"/>
    </row>
    <row r="63" spans="1:32" ht="14.25" customHeight="1" thickBot="1">
      <c r="A63" s="639"/>
      <c r="B63" s="23"/>
      <c r="C63" s="605"/>
      <c r="D63" s="606"/>
      <c r="E63" s="594"/>
      <c r="F63" s="595"/>
      <c r="G63" s="405"/>
      <c r="H63" s="406"/>
      <c r="I63" s="405"/>
      <c r="J63" s="406"/>
      <c r="K63" s="56"/>
      <c r="L63" s="155"/>
      <c r="M63" s="381" t="s">
        <v>93</v>
      </c>
      <c r="N63" s="382"/>
      <c r="O63" s="382"/>
      <c r="P63" s="382"/>
      <c r="Q63" s="487" t="s">
        <v>38</v>
      </c>
      <c r="R63" s="488"/>
      <c r="S63" s="489"/>
      <c r="T63" s="407" t="s">
        <v>33</v>
      </c>
      <c r="U63" s="408"/>
      <c r="V63" s="407" t="s">
        <v>39</v>
      </c>
      <c r="W63" s="408"/>
      <c r="AF63" s="9"/>
    </row>
    <row r="64" spans="1:32" ht="14.25" customHeight="1">
      <c r="A64" s="639"/>
      <c r="B64" s="23"/>
      <c r="C64" s="607" t="s">
        <v>48</v>
      </c>
      <c r="D64" s="603"/>
      <c r="E64" s="590"/>
      <c r="F64" s="591"/>
      <c r="G64" s="506"/>
      <c r="H64" s="507"/>
      <c r="I64" s="506"/>
      <c r="J64" s="507"/>
      <c r="K64" s="56"/>
      <c r="L64" s="155"/>
      <c r="M64" s="383"/>
      <c r="N64" s="384"/>
      <c r="O64" s="384"/>
      <c r="P64" s="384"/>
      <c r="Q64" s="531"/>
      <c r="R64" s="532"/>
      <c r="S64" s="533"/>
      <c r="T64" s="531">
        <v>1</v>
      </c>
      <c r="U64" s="533"/>
      <c r="V64" s="550">
        <v>3</v>
      </c>
      <c r="W64" s="551"/>
      <c r="AF64" s="9"/>
    </row>
    <row r="65" spans="1:32" ht="14.25" customHeight="1" thickBot="1">
      <c r="A65" s="639"/>
      <c r="B65" s="23"/>
      <c r="C65" s="602"/>
      <c r="D65" s="604"/>
      <c r="E65" s="592"/>
      <c r="F65" s="593"/>
      <c r="G65" s="506" t="s">
        <v>42</v>
      </c>
      <c r="H65" s="507"/>
      <c r="I65" s="506"/>
      <c r="J65" s="507"/>
      <c r="K65" s="56"/>
      <c r="L65" s="155"/>
      <c r="M65" s="385"/>
      <c r="N65" s="386"/>
      <c r="O65" s="386"/>
      <c r="P65" s="386"/>
      <c r="Q65" s="537"/>
      <c r="R65" s="538"/>
      <c r="S65" s="539"/>
      <c r="T65" s="537"/>
      <c r="U65" s="539"/>
      <c r="V65" s="552"/>
      <c r="W65" s="553"/>
      <c r="AF65" s="9"/>
    </row>
    <row r="66" spans="1:32" ht="14.25" customHeight="1">
      <c r="A66" s="639"/>
      <c r="B66" s="23"/>
      <c r="C66" s="602"/>
      <c r="D66" s="604"/>
      <c r="E66" s="592"/>
      <c r="F66" s="593"/>
      <c r="G66" s="506" t="s">
        <v>43</v>
      </c>
      <c r="H66" s="507"/>
      <c r="I66" s="506"/>
      <c r="J66" s="507"/>
      <c r="K66" s="56"/>
      <c r="L66" s="156"/>
      <c r="M66" s="515"/>
      <c r="N66" s="516"/>
      <c r="O66" s="516"/>
      <c r="P66" s="516"/>
      <c r="Q66" s="531" t="s">
        <v>94</v>
      </c>
      <c r="R66" s="532"/>
      <c r="S66" s="532"/>
      <c r="T66" s="532"/>
      <c r="U66" s="532"/>
      <c r="V66" s="532"/>
      <c r="W66" s="533"/>
      <c r="Z66" s="14"/>
      <c r="AF66" s="9"/>
    </row>
    <row r="67" spans="1:32" ht="14.25" customHeight="1">
      <c r="A67" s="639"/>
      <c r="B67" s="23"/>
      <c r="C67" s="602"/>
      <c r="D67" s="604"/>
      <c r="E67" s="592"/>
      <c r="F67" s="593"/>
      <c r="G67" s="513" t="s">
        <v>44</v>
      </c>
      <c r="H67" s="514"/>
      <c r="I67" s="506"/>
      <c r="J67" s="507"/>
      <c r="K67" s="56"/>
      <c r="L67" s="156"/>
      <c r="M67" s="517"/>
      <c r="N67" s="518"/>
      <c r="O67" s="518"/>
      <c r="P67" s="518"/>
      <c r="Q67" s="534"/>
      <c r="R67" s="535"/>
      <c r="S67" s="535"/>
      <c r="T67" s="535"/>
      <c r="U67" s="535"/>
      <c r="V67" s="535"/>
      <c r="W67" s="536"/>
      <c r="AF67" s="9"/>
    </row>
    <row r="68" spans="1:89" ht="14.25" customHeight="1" thickBot="1">
      <c r="A68" s="116"/>
      <c r="B68" s="23"/>
      <c r="C68" s="605"/>
      <c r="D68" s="606"/>
      <c r="E68" s="594"/>
      <c r="F68" s="595"/>
      <c r="G68" s="379" t="s">
        <v>45</v>
      </c>
      <c r="H68" s="380"/>
      <c r="I68" s="379"/>
      <c r="J68" s="380"/>
      <c r="K68" s="210"/>
      <c r="L68" s="211"/>
      <c r="M68" s="519"/>
      <c r="N68" s="520"/>
      <c r="O68" s="520"/>
      <c r="P68" s="520"/>
      <c r="Q68" s="537"/>
      <c r="R68" s="538"/>
      <c r="S68" s="538"/>
      <c r="T68" s="538"/>
      <c r="U68" s="538"/>
      <c r="V68" s="538"/>
      <c r="W68" s="539"/>
      <c r="AF68" s="9"/>
      <c r="CI68" s="118"/>
      <c r="CJ68" s="118"/>
      <c r="CK68" s="118"/>
    </row>
    <row r="69" spans="7:89" ht="19.5" customHeight="1" thickBot="1">
      <c r="G69" s="560" t="s">
        <v>18</v>
      </c>
      <c r="H69" s="561"/>
      <c r="I69" s="542" t="s">
        <v>249</v>
      </c>
      <c r="J69" s="542"/>
      <c r="K69" s="542"/>
      <c r="L69" s="542"/>
      <c r="M69" s="542"/>
      <c r="N69" s="542"/>
      <c r="O69" s="542"/>
      <c r="P69" s="542"/>
      <c r="Q69" s="543"/>
      <c r="R69" s="543"/>
      <c r="S69" s="543"/>
      <c r="T69" s="543"/>
      <c r="U69" s="543"/>
      <c r="V69" s="543"/>
      <c r="W69" s="544"/>
      <c r="Y69" s="217"/>
      <c r="AF69" s="9"/>
      <c r="CH69" s="176" t="s">
        <v>231</v>
      </c>
      <c r="CI69" s="178"/>
      <c r="CJ69" s="167"/>
      <c r="CK69" s="179"/>
    </row>
    <row r="70" spans="7:89" ht="14.25" customHeight="1" thickBot="1">
      <c r="G70" s="510" t="s">
        <v>6</v>
      </c>
      <c r="H70" s="511"/>
      <c r="I70" s="512" t="s">
        <v>416</v>
      </c>
      <c r="J70" s="512"/>
      <c r="K70" s="512"/>
      <c r="L70" s="512"/>
      <c r="M70" s="512"/>
      <c r="N70" s="512"/>
      <c r="O70" s="512"/>
      <c r="P70" s="512"/>
      <c r="Q70" s="545">
        <v>1</v>
      </c>
      <c r="R70" s="546"/>
      <c r="S70" s="546"/>
      <c r="T70" s="546"/>
      <c r="U70" s="546"/>
      <c r="V70" s="546"/>
      <c r="W70" s="547"/>
      <c r="AF70" s="9"/>
      <c r="CH70" s="177">
        <f>IF(Q70-10&lt;0,0,IF(Q70-10&gt;20,20,Q70-10))/100</f>
        <v>0</v>
      </c>
      <c r="CI70" s="178"/>
      <c r="CJ70" s="167"/>
      <c r="CK70" s="179"/>
    </row>
    <row r="71" spans="7:89" ht="14.25" customHeight="1">
      <c r="G71" s="502" t="s">
        <v>7</v>
      </c>
      <c r="H71" s="503"/>
      <c r="I71" s="477" t="s">
        <v>10</v>
      </c>
      <c r="J71" s="477"/>
      <c r="K71" s="477"/>
      <c r="L71" s="477"/>
      <c r="M71" s="477"/>
      <c r="N71" s="477"/>
      <c r="O71" s="477"/>
      <c r="P71" s="477"/>
      <c r="Q71" s="475">
        <v>1</v>
      </c>
      <c r="R71" s="475"/>
      <c r="S71" s="475"/>
      <c r="T71" s="475"/>
      <c r="U71" s="475"/>
      <c r="V71" s="475"/>
      <c r="W71" s="476"/>
      <c r="AF71" s="9"/>
      <c r="CI71" s="144"/>
      <c r="CJ71" s="167"/>
      <c r="CK71" s="179"/>
    </row>
    <row r="72" spans="7:32" ht="35.25" customHeight="1" thickBot="1">
      <c r="G72" s="508" t="s">
        <v>119</v>
      </c>
      <c r="H72" s="509"/>
      <c r="I72" s="490" t="s">
        <v>279</v>
      </c>
      <c r="J72" s="490"/>
      <c r="K72" s="490"/>
      <c r="L72" s="490"/>
      <c r="M72" s="490"/>
      <c r="N72" s="490"/>
      <c r="O72" s="490"/>
      <c r="P72" s="490"/>
      <c r="Q72" s="491"/>
      <c r="R72" s="491"/>
      <c r="S72" s="491"/>
      <c r="T72" s="491"/>
      <c r="U72" s="491"/>
      <c r="V72" s="491"/>
      <c r="W72" s="492"/>
      <c r="Y72" s="8" t="b">
        <v>0</v>
      </c>
      <c r="AF72" s="9"/>
    </row>
    <row r="73" spans="7:32" ht="14.25" customHeight="1" hidden="1" thickBot="1">
      <c r="G73" s="493" t="s">
        <v>78</v>
      </c>
      <c r="H73" s="494"/>
      <c r="I73" s="504" t="s">
        <v>26</v>
      </c>
      <c r="J73" s="505"/>
      <c r="K73" s="505"/>
      <c r="L73" s="505"/>
      <c r="M73" s="505"/>
      <c r="N73" s="505"/>
      <c r="O73" s="505"/>
      <c r="P73" s="505"/>
      <c r="Q73" s="472" t="s">
        <v>79</v>
      </c>
      <c r="R73" s="473"/>
      <c r="S73" s="473"/>
      <c r="T73" s="473"/>
      <c r="U73" s="473"/>
      <c r="V73" s="473"/>
      <c r="W73" s="474"/>
      <c r="AF73" s="9"/>
    </row>
    <row r="74" spans="7:88" ht="19.5" customHeight="1" thickBot="1">
      <c r="G74" s="641" t="s">
        <v>120</v>
      </c>
      <c r="H74" s="642"/>
      <c r="I74" s="357" t="s">
        <v>241</v>
      </c>
      <c r="J74" s="358"/>
      <c r="K74" s="358"/>
      <c r="L74" s="358"/>
      <c r="M74" s="358"/>
      <c r="N74" s="358"/>
      <c r="O74" s="358"/>
      <c r="P74" s="358"/>
      <c r="Q74" s="368" t="s">
        <v>27</v>
      </c>
      <c r="R74" s="369"/>
      <c r="S74" s="369"/>
      <c r="T74" s="369"/>
      <c r="U74" s="369"/>
      <c r="V74" s="369"/>
      <c r="W74" s="370"/>
      <c r="AF74" s="9"/>
      <c r="CI74" s="174"/>
      <c r="CJ74" s="173"/>
    </row>
    <row r="75" spans="7:88" ht="18" customHeight="1">
      <c r="G75" s="648" t="s">
        <v>54</v>
      </c>
      <c r="H75" s="649"/>
      <c r="I75" s="650" t="s">
        <v>316</v>
      </c>
      <c r="J75" s="650"/>
      <c r="K75" s="650"/>
      <c r="L75" s="650"/>
      <c r="M75" s="650"/>
      <c r="N75" s="650"/>
      <c r="O75" s="650"/>
      <c r="P75" s="650"/>
      <c r="Q75" s="681"/>
      <c r="R75" s="681"/>
      <c r="S75" s="681"/>
      <c r="T75" s="681"/>
      <c r="U75" s="681"/>
      <c r="V75" s="681"/>
      <c r="W75" s="682"/>
      <c r="Y75" s="214"/>
      <c r="AD75" s="548" t="s">
        <v>188</v>
      </c>
      <c r="AE75" s="549"/>
      <c r="AF75" s="549"/>
      <c r="AG75" s="549"/>
      <c r="AH75" s="549"/>
      <c r="AI75" s="549"/>
      <c r="AJ75" s="549"/>
      <c r="AK75" s="675"/>
      <c r="CI75" s="174"/>
      <c r="CJ75" s="173"/>
    </row>
    <row r="76" spans="7:88" ht="14.25" customHeight="1">
      <c r="G76" s="646" t="s">
        <v>121</v>
      </c>
      <c r="H76" s="647"/>
      <c r="I76" s="677" t="s">
        <v>189</v>
      </c>
      <c r="J76" s="677"/>
      <c r="K76" s="677"/>
      <c r="L76" s="677"/>
      <c r="M76" s="677"/>
      <c r="N76" s="677"/>
      <c r="O76" s="677"/>
      <c r="P76" s="677"/>
      <c r="Q76" s="683"/>
      <c r="R76" s="684"/>
      <c r="S76" s="684"/>
      <c r="T76" s="684"/>
      <c r="U76" s="684"/>
      <c r="V76" s="684"/>
      <c r="W76" s="685"/>
      <c r="AD76" s="548" t="s">
        <v>197</v>
      </c>
      <c r="AE76" s="549"/>
      <c r="AF76" s="549"/>
      <c r="AG76" s="549"/>
      <c r="AH76" s="549"/>
      <c r="AI76" s="549"/>
      <c r="AJ76" s="549"/>
      <c r="AK76" s="675"/>
      <c r="CI76" s="174"/>
      <c r="CJ76" s="173"/>
    </row>
    <row r="77" spans="7:88" ht="14.25" customHeight="1">
      <c r="G77" s="646" t="s">
        <v>122</v>
      </c>
      <c r="H77" s="647"/>
      <c r="I77" s="677" t="str">
        <f>IF(OR($Y$82=0,$Y$82=""),AD75,AD76)</f>
        <v>НГК-КИП-С(ИКП) (для дренажа и диагностики)</v>
      </c>
      <c r="J77" s="677"/>
      <c r="K77" s="677"/>
      <c r="L77" s="677"/>
      <c r="M77" s="677"/>
      <c r="N77" s="677"/>
      <c r="O77" s="677"/>
      <c r="P77" s="677"/>
      <c r="Q77" s="683"/>
      <c r="R77" s="684"/>
      <c r="S77" s="684"/>
      <c r="T77" s="684"/>
      <c r="U77" s="684"/>
      <c r="V77" s="684"/>
      <c r="W77" s="685"/>
      <c r="AD77" s="676" t="s">
        <v>251</v>
      </c>
      <c r="AE77" s="676"/>
      <c r="AF77" s="676"/>
      <c r="AG77" s="676"/>
      <c r="AH77" s="676"/>
      <c r="AI77" s="676"/>
      <c r="AJ77" s="676"/>
      <c r="AK77" s="676"/>
      <c r="CI77" s="175"/>
      <c r="CJ77" s="173"/>
    </row>
    <row r="78" spans="7:88" ht="14.25" customHeight="1">
      <c r="G78" s="646" t="s">
        <v>123</v>
      </c>
      <c r="H78" s="647"/>
      <c r="I78" s="678" t="s">
        <v>412</v>
      </c>
      <c r="J78" s="679"/>
      <c r="K78" s="679"/>
      <c r="L78" s="679"/>
      <c r="M78" s="679"/>
      <c r="N78" s="679"/>
      <c r="O78" s="679"/>
      <c r="P78" s="680"/>
      <c r="Q78" s="403"/>
      <c r="R78" s="403"/>
      <c r="S78" s="403"/>
      <c r="T78" s="403"/>
      <c r="U78" s="403"/>
      <c r="V78" s="403"/>
      <c r="W78" s="404"/>
      <c r="Y78" s="214"/>
      <c r="AD78" s="676" t="s">
        <v>312</v>
      </c>
      <c r="AE78" s="676"/>
      <c r="AF78" s="676"/>
      <c r="AG78" s="676"/>
      <c r="AH78" s="676"/>
      <c r="AI78" s="676"/>
      <c r="AJ78" s="676"/>
      <c r="AK78" s="676"/>
      <c r="CI78" s="175"/>
      <c r="CJ78" s="173"/>
    </row>
    <row r="79" spans="7:88" ht="14.25" customHeight="1">
      <c r="G79" s="646" t="s">
        <v>124</v>
      </c>
      <c r="H79" s="647"/>
      <c r="I79" s="678" t="s">
        <v>413</v>
      </c>
      <c r="J79" s="679"/>
      <c r="K79" s="679"/>
      <c r="L79" s="679"/>
      <c r="M79" s="679"/>
      <c r="N79" s="679"/>
      <c r="O79" s="679"/>
      <c r="P79" s="680"/>
      <c r="Q79" s="403"/>
      <c r="R79" s="403"/>
      <c r="S79" s="403"/>
      <c r="T79" s="403"/>
      <c r="U79" s="403"/>
      <c r="V79" s="403"/>
      <c r="W79" s="404"/>
      <c r="Y79" s="214"/>
      <c r="AC79" s="246" t="s">
        <v>422</v>
      </c>
      <c r="AD79" s="241">
        <f>IF((Q78+Q79)=0,"",(Q78+Q79))</f>
      </c>
      <c r="AE79" s="230"/>
      <c r="AF79" s="230"/>
      <c r="AG79" s="230"/>
      <c r="AH79" s="230"/>
      <c r="AI79" s="230"/>
      <c r="AJ79" s="230"/>
      <c r="AK79" s="230"/>
      <c r="CI79" s="175"/>
      <c r="CJ79" s="173"/>
    </row>
    <row r="80" spans="7:88" ht="14.25" customHeight="1">
      <c r="G80" s="646" t="s">
        <v>390</v>
      </c>
      <c r="H80" s="647"/>
      <c r="I80" s="353" t="s">
        <v>414</v>
      </c>
      <c r="J80" s="353"/>
      <c r="K80" s="353"/>
      <c r="L80" s="353"/>
      <c r="M80" s="353"/>
      <c r="N80" s="353"/>
      <c r="O80" s="353"/>
      <c r="P80" s="353"/>
      <c r="Q80" s="403"/>
      <c r="R80" s="403"/>
      <c r="S80" s="403"/>
      <c r="T80" s="403"/>
      <c r="U80" s="403"/>
      <c r="V80" s="403"/>
      <c r="W80" s="404"/>
      <c r="Y80" s="214"/>
      <c r="AD80" s="240"/>
      <c r="AE80" s="230"/>
      <c r="AF80" s="230"/>
      <c r="AG80" s="230"/>
      <c r="AH80" s="230"/>
      <c r="AI80" s="230"/>
      <c r="AJ80" s="230"/>
      <c r="AK80" s="230"/>
      <c r="CI80" s="175"/>
      <c r="CJ80" s="173"/>
    </row>
    <row r="81" spans="7:88" ht="14.25" customHeight="1">
      <c r="G81" s="646" t="s">
        <v>391</v>
      </c>
      <c r="H81" s="647"/>
      <c r="I81" s="353" t="s">
        <v>415</v>
      </c>
      <c r="J81" s="353"/>
      <c r="K81" s="353"/>
      <c r="L81" s="353"/>
      <c r="M81" s="353"/>
      <c r="N81" s="353"/>
      <c r="O81" s="353"/>
      <c r="P81" s="353"/>
      <c r="Q81" s="403"/>
      <c r="R81" s="403"/>
      <c r="S81" s="403"/>
      <c r="T81" s="403"/>
      <c r="U81" s="403"/>
      <c r="V81" s="403"/>
      <c r="W81" s="404"/>
      <c r="AC81" s="246" t="s">
        <v>421</v>
      </c>
      <c r="AD81" s="241">
        <f>IF((Q80+Q81)=0,"",CONCATENATE("-",(Q80+Q81)))</f>
      </c>
      <c r="AF81" s="9"/>
      <c r="CI81" s="174"/>
      <c r="CJ81" s="173"/>
    </row>
    <row r="82" spans="7:88" ht="33.75" customHeight="1">
      <c r="G82" s="365" t="s">
        <v>229</v>
      </c>
      <c r="H82" s="366"/>
      <c r="I82" s="366"/>
      <c r="J82" s="366"/>
      <c r="K82" s="366"/>
      <c r="L82" s="366"/>
      <c r="M82" s="366"/>
      <c r="N82" s="366"/>
      <c r="O82" s="366"/>
      <c r="P82" s="367"/>
      <c r="Q82" s="359" t="s">
        <v>320</v>
      </c>
      <c r="R82" s="360"/>
      <c r="S82" s="360"/>
      <c r="T82" s="360"/>
      <c r="U82" s="360"/>
      <c r="V82" s="360"/>
      <c r="W82" s="361"/>
      <c r="Y82" s="143">
        <f>IF(Q82="","",IF(ISERR(SEARCH("ИКП",Q82)),0,1))</f>
        <v>1</v>
      </c>
      <c r="Z82" s="126"/>
      <c r="AA82" s="126"/>
      <c r="AB82" s="126"/>
      <c r="AD82" s="676"/>
      <c r="AE82" s="676"/>
      <c r="AF82" s="676"/>
      <c r="AG82" s="676"/>
      <c r="AH82" s="676"/>
      <c r="AI82" s="676"/>
      <c r="AJ82" s="676"/>
      <c r="AK82" s="676"/>
      <c r="CI82" s="174"/>
      <c r="CJ82" s="173"/>
    </row>
    <row r="83" spans="7:88" ht="14.25" customHeight="1" thickBot="1">
      <c r="G83" s="643" t="s">
        <v>317</v>
      </c>
      <c r="H83" s="644"/>
      <c r="I83" s="644"/>
      <c r="J83" s="644"/>
      <c r="K83" s="644"/>
      <c r="L83" s="644"/>
      <c r="M83" s="644"/>
      <c r="N83" s="644"/>
      <c r="O83" s="644"/>
      <c r="P83" s="645"/>
      <c r="Q83" s="731"/>
      <c r="R83" s="731"/>
      <c r="S83" s="731"/>
      <c r="T83" s="731"/>
      <c r="U83" s="731"/>
      <c r="V83" s="731"/>
      <c r="W83" s="732"/>
      <c r="Y83" s="214"/>
      <c r="AF83" s="9"/>
      <c r="CI83" s="174"/>
      <c r="CJ83" s="173"/>
    </row>
    <row r="84" spans="7:88" ht="18" customHeight="1">
      <c r="G84" s="733" t="s">
        <v>55</v>
      </c>
      <c r="H84" s="734"/>
      <c r="I84" s="686" t="s">
        <v>232</v>
      </c>
      <c r="J84" s="687"/>
      <c r="K84" s="687"/>
      <c r="L84" s="687"/>
      <c r="M84" s="687"/>
      <c r="N84" s="687"/>
      <c r="O84" s="687"/>
      <c r="P84" s="687"/>
      <c r="Q84" s="362"/>
      <c r="R84" s="363"/>
      <c r="S84" s="363"/>
      <c r="T84" s="363"/>
      <c r="U84" s="363"/>
      <c r="V84" s="363"/>
      <c r="W84" s="364"/>
      <c r="CI84" s="174"/>
      <c r="CJ84" s="173"/>
    </row>
    <row r="85" spans="7:88" ht="14.25" customHeight="1">
      <c r="G85" s="634" t="s">
        <v>125</v>
      </c>
      <c r="H85" s="635"/>
      <c r="I85" s="548" t="s">
        <v>52</v>
      </c>
      <c r="J85" s="549"/>
      <c r="K85" s="549"/>
      <c r="L85" s="549"/>
      <c r="M85" s="549"/>
      <c r="N85" s="636" t="s">
        <v>204</v>
      </c>
      <c r="O85" s="636"/>
      <c r="P85" s="636"/>
      <c r="Q85" s="345"/>
      <c r="R85" s="346"/>
      <c r="S85" s="346"/>
      <c r="T85" s="346"/>
      <c r="U85" s="346"/>
      <c r="V85" s="346"/>
      <c r="W85" s="347"/>
      <c r="Y85" s="214"/>
      <c r="CI85" s="175"/>
      <c r="CJ85" s="173"/>
    </row>
    <row r="86" spans="7:88" ht="14.25" customHeight="1">
      <c r="G86" s="634" t="s">
        <v>126</v>
      </c>
      <c r="H86" s="635"/>
      <c r="I86" s="548" t="s">
        <v>52</v>
      </c>
      <c r="J86" s="549"/>
      <c r="K86" s="549"/>
      <c r="L86" s="549"/>
      <c r="M86" s="549"/>
      <c r="N86" s="636" t="s">
        <v>204</v>
      </c>
      <c r="O86" s="636"/>
      <c r="P86" s="636"/>
      <c r="Q86" s="345"/>
      <c r="R86" s="346"/>
      <c r="S86" s="346"/>
      <c r="T86" s="346"/>
      <c r="U86" s="346"/>
      <c r="V86" s="346"/>
      <c r="W86" s="347"/>
      <c r="CI86" s="174"/>
      <c r="CJ86" s="173"/>
    </row>
    <row r="87" spans="7:88" ht="14.25" customHeight="1">
      <c r="G87" s="634" t="s">
        <v>127</v>
      </c>
      <c r="H87" s="635"/>
      <c r="I87" s="548" t="s">
        <v>52</v>
      </c>
      <c r="J87" s="549"/>
      <c r="K87" s="549"/>
      <c r="L87" s="549"/>
      <c r="M87" s="549"/>
      <c r="N87" s="636" t="s">
        <v>204</v>
      </c>
      <c r="O87" s="636"/>
      <c r="P87" s="636"/>
      <c r="Q87" s="345"/>
      <c r="R87" s="346"/>
      <c r="S87" s="346"/>
      <c r="T87" s="346"/>
      <c r="U87" s="346"/>
      <c r="V87" s="346"/>
      <c r="W87" s="347"/>
      <c r="CI87" s="174"/>
      <c r="CJ87" s="173"/>
    </row>
    <row r="88" spans="7:88" ht="14.25" customHeight="1">
      <c r="G88" s="634" t="s">
        <v>128</v>
      </c>
      <c r="H88" s="635"/>
      <c r="I88" s="548" t="s">
        <v>52</v>
      </c>
      <c r="J88" s="549"/>
      <c r="K88" s="549"/>
      <c r="L88" s="549"/>
      <c r="M88" s="549"/>
      <c r="N88" s="636" t="s">
        <v>204</v>
      </c>
      <c r="O88" s="636"/>
      <c r="P88" s="636"/>
      <c r="Q88" s="345"/>
      <c r="R88" s="346"/>
      <c r="S88" s="346"/>
      <c r="T88" s="346"/>
      <c r="U88" s="346"/>
      <c r="V88" s="346"/>
      <c r="W88" s="347"/>
      <c r="Y88" s="215"/>
      <c r="CI88" s="174"/>
      <c r="CJ88" s="173"/>
    </row>
    <row r="89" spans="7:88" ht="14.25" customHeight="1" hidden="1">
      <c r="G89" s="634" t="s">
        <v>129</v>
      </c>
      <c r="H89" s="635"/>
      <c r="I89" s="548" t="s">
        <v>52</v>
      </c>
      <c r="J89" s="549"/>
      <c r="K89" s="549"/>
      <c r="L89" s="549"/>
      <c r="M89" s="549"/>
      <c r="N89" s="636" t="s">
        <v>204</v>
      </c>
      <c r="O89" s="636"/>
      <c r="P89" s="636"/>
      <c r="Q89" s="345"/>
      <c r="R89" s="346"/>
      <c r="S89" s="346"/>
      <c r="T89" s="346"/>
      <c r="U89" s="346"/>
      <c r="V89" s="346"/>
      <c r="W89" s="347"/>
      <c r="CI89" s="174"/>
      <c r="CJ89" s="173"/>
    </row>
    <row r="90" spans="7:88" ht="14.25" customHeight="1" hidden="1">
      <c r="G90" s="634" t="s">
        <v>130</v>
      </c>
      <c r="H90" s="635"/>
      <c r="I90" s="351" t="s">
        <v>53</v>
      </c>
      <c r="J90" s="352"/>
      <c r="K90" s="352"/>
      <c r="L90" s="637" t="s">
        <v>204</v>
      </c>
      <c r="M90" s="637"/>
      <c r="N90" s="637"/>
      <c r="O90" s="637"/>
      <c r="P90" s="637"/>
      <c r="Q90" s="345"/>
      <c r="R90" s="346"/>
      <c r="S90" s="346"/>
      <c r="T90" s="346"/>
      <c r="U90" s="346"/>
      <c r="V90" s="346"/>
      <c r="W90" s="347"/>
      <c r="CI90" s="174"/>
      <c r="CJ90" s="173"/>
    </row>
    <row r="91" spans="7:88" ht="14.25" customHeight="1">
      <c r="G91" s="634" t="s">
        <v>129</v>
      </c>
      <c r="H91" s="635"/>
      <c r="I91" s="351" t="s">
        <v>53</v>
      </c>
      <c r="J91" s="352"/>
      <c r="K91" s="352"/>
      <c r="L91" s="637" t="s">
        <v>204</v>
      </c>
      <c r="M91" s="637"/>
      <c r="N91" s="637"/>
      <c r="O91" s="637"/>
      <c r="P91" s="637"/>
      <c r="Q91" s="345"/>
      <c r="R91" s="346"/>
      <c r="S91" s="346"/>
      <c r="T91" s="346"/>
      <c r="U91" s="346"/>
      <c r="V91" s="346"/>
      <c r="W91" s="347"/>
      <c r="CI91" s="174"/>
      <c r="CJ91" s="173"/>
    </row>
    <row r="92" spans="7:88" ht="14.25" customHeight="1">
      <c r="G92" s="634" t="s">
        <v>130</v>
      </c>
      <c r="H92" s="635"/>
      <c r="I92" s="351" t="s">
        <v>53</v>
      </c>
      <c r="J92" s="352"/>
      <c r="K92" s="352"/>
      <c r="L92" s="637" t="s">
        <v>204</v>
      </c>
      <c r="M92" s="637"/>
      <c r="N92" s="637"/>
      <c r="O92" s="637"/>
      <c r="P92" s="637"/>
      <c r="Q92" s="345"/>
      <c r="R92" s="346"/>
      <c r="S92" s="346"/>
      <c r="T92" s="346"/>
      <c r="U92" s="346"/>
      <c r="V92" s="346"/>
      <c r="W92" s="347"/>
      <c r="CI92" s="174"/>
      <c r="CJ92" s="173"/>
    </row>
    <row r="93" spans="7:88" ht="14.25" customHeight="1" thickBot="1">
      <c r="G93" s="634" t="s">
        <v>131</v>
      </c>
      <c r="H93" s="635"/>
      <c r="I93" s="351" t="s">
        <v>53</v>
      </c>
      <c r="J93" s="352"/>
      <c r="K93" s="352"/>
      <c r="L93" s="637" t="s">
        <v>204</v>
      </c>
      <c r="M93" s="637"/>
      <c r="N93" s="637"/>
      <c r="O93" s="637"/>
      <c r="P93" s="637"/>
      <c r="Q93" s="345"/>
      <c r="R93" s="346"/>
      <c r="S93" s="346"/>
      <c r="T93" s="346"/>
      <c r="U93" s="346"/>
      <c r="V93" s="346"/>
      <c r="W93" s="347"/>
      <c r="CI93" s="174"/>
      <c r="CJ93" s="173"/>
    </row>
    <row r="94" spans="7:88" ht="18" customHeight="1" thickBot="1">
      <c r="G94" s="723" t="s">
        <v>318</v>
      </c>
      <c r="H94" s="724"/>
      <c r="I94" s="725" t="s">
        <v>319</v>
      </c>
      <c r="J94" s="726"/>
      <c r="K94" s="726"/>
      <c r="L94" s="726"/>
      <c r="M94" s="726"/>
      <c r="N94" s="726"/>
      <c r="O94" s="726"/>
      <c r="P94" s="727"/>
      <c r="Q94" s="728"/>
      <c r="R94" s="729"/>
      <c r="S94" s="729"/>
      <c r="T94" s="729"/>
      <c r="U94" s="729"/>
      <c r="V94" s="729"/>
      <c r="W94" s="730"/>
      <c r="Y94" s="219" t="b">
        <v>0</v>
      </c>
      <c r="AD94" s="8" t="s">
        <v>319</v>
      </c>
      <c r="CI94" s="174"/>
      <c r="CJ94" s="173"/>
    </row>
    <row r="95" spans="7:88" ht="14.25" customHeight="1">
      <c r="G95" s="717" t="s">
        <v>314</v>
      </c>
      <c r="H95" s="718"/>
      <c r="I95" s="718"/>
      <c r="J95" s="718"/>
      <c r="K95" s="718"/>
      <c r="L95" s="718"/>
      <c r="M95" s="718"/>
      <c r="N95" s="718"/>
      <c r="O95" s="718"/>
      <c r="P95" s="718"/>
      <c r="Q95" s="718"/>
      <c r="R95" s="718"/>
      <c r="S95" s="718"/>
      <c r="T95" s="718"/>
      <c r="U95" s="718"/>
      <c r="V95" s="718"/>
      <c r="W95" s="719"/>
      <c r="Y95" s="214"/>
      <c r="AD95" s="8" t="s">
        <v>361</v>
      </c>
      <c r="CI95" s="174"/>
      <c r="CJ95" s="173"/>
    </row>
    <row r="96" spans="7:88" ht="14.25" customHeight="1" hidden="1">
      <c r="G96" s="717"/>
      <c r="H96" s="718"/>
      <c r="I96" s="718"/>
      <c r="J96" s="718"/>
      <c r="K96" s="718"/>
      <c r="L96" s="718"/>
      <c r="M96" s="718"/>
      <c r="N96" s="718"/>
      <c r="O96" s="718"/>
      <c r="P96" s="718"/>
      <c r="Q96" s="718"/>
      <c r="R96" s="718"/>
      <c r="S96" s="718"/>
      <c r="T96" s="718"/>
      <c r="U96" s="718"/>
      <c r="V96" s="718"/>
      <c r="W96" s="719"/>
      <c r="CI96" s="174"/>
      <c r="CJ96" s="173"/>
    </row>
    <row r="97" spans="7:88" ht="14.25" customHeight="1" hidden="1">
      <c r="G97" s="717"/>
      <c r="H97" s="718"/>
      <c r="I97" s="718"/>
      <c r="J97" s="718"/>
      <c r="K97" s="718"/>
      <c r="L97" s="718"/>
      <c r="M97" s="718"/>
      <c r="N97" s="718"/>
      <c r="O97" s="718"/>
      <c r="P97" s="718"/>
      <c r="Q97" s="718"/>
      <c r="R97" s="718"/>
      <c r="S97" s="718"/>
      <c r="T97" s="718"/>
      <c r="U97" s="718"/>
      <c r="V97" s="718"/>
      <c r="W97" s="719"/>
      <c r="AA97" s="15"/>
      <c r="AB97" s="15"/>
      <c r="AC97" s="16"/>
      <c r="AD97" s="16"/>
      <c r="AE97" s="16"/>
      <c r="AF97" s="16"/>
      <c r="AG97" s="225"/>
      <c r="AH97" s="16"/>
      <c r="AI97" s="16"/>
      <c r="AJ97" s="16"/>
      <c r="CI97" s="174"/>
      <c r="CJ97" s="173"/>
    </row>
    <row r="98" spans="1:88" ht="14.25" customHeight="1">
      <c r="A98" s="15"/>
      <c r="B98" s="15"/>
      <c r="C98" s="15"/>
      <c r="D98" s="15"/>
      <c r="E98" s="15"/>
      <c r="F98" s="15"/>
      <c r="G98" s="717"/>
      <c r="H98" s="718"/>
      <c r="I98" s="718"/>
      <c r="J98" s="718"/>
      <c r="K98" s="718"/>
      <c r="L98" s="718"/>
      <c r="M98" s="718"/>
      <c r="N98" s="718"/>
      <c r="O98" s="718"/>
      <c r="P98" s="718"/>
      <c r="Q98" s="718"/>
      <c r="R98" s="718"/>
      <c r="S98" s="718"/>
      <c r="T98" s="718"/>
      <c r="U98" s="718"/>
      <c r="V98" s="718"/>
      <c r="W98" s="719"/>
      <c r="AA98" s="15"/>
      <c r="AB98" s="15"/>
      <c r="AC98" s="16"/>
      <c r="AD98" s="16"/>
      <c r="AE98" s="16"/>
      <c r="AF98" s="16"/>
      <c r="AG98" s="225"/>
      <c r="AH98" s="16"/>
      <c r="AI98" s="16"/>
      <c r="AJ98" s="16"/>
      <c r="CI98" s="174"/>
      <c r="CJ98" s="173"/>
    </row>
    <row r="99" spans="1:88" ht="14.25" customHeight="1">
      <c r="A99" s="15"/>
      <c r="B99" s="15"/>
      <c r="C99" s="15"/>
      <c r="D99" s="15"/>
      <c r="E99" s="6"/>
      <c r="F99" s="6"/>
      <c r="G99" s="717"/>
      <c r="H99" s="718"/>
      <c r="I99" s="718"/>
      <c r="J99" s="718"/>
      <c r="K99" s="718"/>
      <c r="L99" s="718"/>
      <c r="M99" s="718"/>
      <c r="N99" s="718"/>
      <c r="O99" s="718"/>
      <c r="P99" s="718"/>
      <c r="Q99" s="718"/>
      <c r="R99" s="718"/>
      <c r="S99" s="718"/>
      <c r="T99" s="718"/>
      <c r="U99" s="718"/>
      <c r="V99" s="718"/>
      <c r="W99" s="719"/>
      <c r="AA99" s="15"/>
      <c r="AB99" s="15"/>
      <c r="AC99" s="16"/>
      <c r="AD99" s="16"/>
      <c r="AE99" s="16"/>
      <c r="AF99" s="16"/>
      <c r="AG99" s="225"/>
      <c r="AH99" s="16"/>
      <c r="AI99" s="16"/>
      <c r="AJ99" s="16"/>
      <c r="CI99" s="174"/>
      <c r="CJ99" s="173"/>
    </row>
    <row r="100" spans="1:88" ht="21.75" customHeight="1" thickBot="1">
      <c r="A100" s="15"/>
      <c r="B100" s="15"/>
      <c r="C100" s="15"/>
      <c r="D100" s="15"/>
      <c r="E100" s="29"/>
      <c r="F100" s="29"/>
      <c r="G100" s="720"/>
      <c r="H100" s="721"/>
      <c r="I100" s="721"/>
      <c r="J100" s="721"/>
      <c r="K100" s="721"/>
      <c r="L100" s="721"/>
      <c r="M100" s="721"/>
      <c r="N100" s="721"/>
      <c r="O100" s="721"/>
      <c r="P100" s="721"/>
      <c r="Q100" s="721"/>
      <c r="R100" s="721"/>
      <c r="S100" s="721"/>
      <c r="T100" s="721"/>
      <c r="U100" s="721"/>
      <c r="V100" s="721"/>
      <c r="W100" s="722"/>
      <c r="AA100" s="15"/>
      <c r="AB100" s="15"/>
      <c r="AC100" s="16"/>
      <c r="AD100" s="16"/>
      <c r="AE100" s="16"/>
      <c r="AF100" s="16"/>
      <c r="AG100" s="225"/>
      <c r="AH100" s="16"/>
      <c r="AI100" s="16"/>
      <c r="AJ100" s="16"/>
      <c r="CI100" s="174"/>
      <c r="CJ100" s="173"/>
    </row>
    <row r="101" spans="1:88" ht="19.5" customHeight="1" thickBot="1">
      <c r="A101" s="15"/>
      <c r="B101" s="15"/>
      <c r="C101" s="15"/>
      <c r="D101" s="15"/>
      <c r="E101" s="29"/>
      <c r="F101" s="29"/>
      <c r="G101" s="673">
        <v>5</v>
      </c>
      <c r="H101" s="674"/>
      <c r="I101" s="350" t="s">
        <v>63</v>
      </c>
      <c r="J101" s="350"/>
      <c r="K101" s="350"/>
      <c r="L101" s="350"/>
      <c r="M101" s="350"/>
      <c r="N101" s="350"/>
      <c r="O101" s="350"/>
      <c r="P101" s="350"/>
      <c r="Q101" s="348" t="s">
        <v>27</v>
      </c>
      <c r="R101" s="348"/>
      <c r="S101" s="348"/>
      <c r="T101" s="348"/>
      <c r="U101" s="348"/>
      <c r="V101" s="348"/>
      <c r="W101" s="349"/>
      <c r="Z101" s="672" t="s">
        <v>252</v>
      </c>
      <c r="AA101" s="672"/>
      <c r="AB101" s="672"/>
      <c r="AC101" s="672"/>
      <c r="AD101" s="672"/>
      <c r="AE101" s="672"/>
      <c r="AF101" s="672"/>
      <c r="AG101" s="672"/>
      <c r="AH101" s="16"/>
      <c r="AI101" s="16"/>
      <c r="AJ101" s="16"/>
      <c r="CI101" s="174"/>
      <c r="CJ101" s="173"/>
    </row>
    <row r="102" spans="1:88" ht="14.25" customHeight="1">
      <c r="A102" s="15"/>
      <c r="B102" s="15"/>
      <c r="C102" s="15"/>
      <c r="D102" s="15"/>
      <c r="E102" s="29"/>
      <c r="F102" s="29"/>
      <c r="G102" s="320" t="s">
        <v>132</v>
      </c>
      <c r="H102" s="321"/>
      <c r="I102" s="651" t="str">
        <f>VLOOKUP(CI355,$CI$358:$CK$388,3,0)</f>
        <v>Модуль силовой НГК-БП-Евро-1,0(48)</v>
      </c>
      <c r="J102" s="652"/>
      <c r="K102" s="652"/>
      <c r="L102" s="652"/>
      <c r="M102" s="652"/>
      <c r="N102" s="652"/>
      <c r="O102" s="652"/>
      <c r="P102" s="652"/>
      <c r="Q102" s="311"/>
      <c r="R102" s="312"/>
      <c r="S102" s="312"/>
      <c r="T102" s="312"/>
      <c r="U102" s="312"/>
      <c r="V102" s="312"/>
      <c r="W102" s="313"/>
      <c r="Z102" s="672" t="s">
        <v>253</v>
      </c>
      <c r="AA102" s="672"/>
      <c r="AB102" s="672"/>
      <c r="AC102" s="672"/>
      <c r="AD102" s="672"/>
      <c r="AE102" s="672"/>
      <c r="AF102" s="672"/>
      <c r="AG102" s="672"/>
      <c r="AH102" s="16"/>
      <c r="AI102" s="16"/>
      <c r="AJ102" s="16"/>
      <c r="CI102" s="174"/>
      <c r="CJ102" s="173"/>
    </row>
    <row r="103" spans="1:88" ht="14.25" customHeight="1">
      <c r="A103" s="15"/>
      <c r="B103" s="15"/>
      <c r="C103" s="15"/>
      <c r="D103" s="15"/>
      <c r="E103" s="29"/>
      <c r="F103" s="29"/>
      <c r="G103" s="320" t="s">
        <v>133</v>
      </c>
      <c r="H103" s="321"/>
      <c r="I103" s="297" t="str">
        <f>IF(Q38="230 В (перем. ток)",Z107,Z108)</f>
        <v>Модуль управления НГК-БУ-Евро</v>
      </c>
      <c r="J103" s="298"/>
      <c r="K103" s="298"/>
      <c r="L103" s="298"/>
      <c r="M103" s="298"/>
      <c r="N103" s="298"/>
      <c r="O103" s="298"/>
      <c r="P103" s="299"/>
      <c r="Q103" s="311"/>
      <c r="R103" s="312"/>
      <c r="S103" s="312"/>
      <c r="T103" s="312"/>
      <c r="U103" s="312"/>
      <c r="V103" s="312"/>
      <c r="W103" s="313"/>
      <c r="AA103" s="137"/>
      <c r="AB103" s="137"/>
      <c r="AC103" s="137"/>
      <c r="AD103" s="137"/>
      <c r="AE103" s="137"/>
      <c r="AF103" s="137"/>
      <c r="AG103" s="226"/>
      <c r="AH103" s="16"/>
      <c r="AI103" s="16"/>
      <c r="AJ103" s="16"/>
      <c r="CI103" s="174"/>
      <c r="CJ103" s="173"/>
    </row>
    <row r="104" spans="1:88" ht="14.25" customHeight="1">
      <c r="A104" s="15"/>
      <c r="B104" s="15"/>
      <c r="C104" s="15"/>
      <c r="D104" s="15"/>
      <c r="E104" s="29"/>
      <c r="F104" s="29"/>
      <c r="G104" s="320" t="s">
        <v>134</v>
      </c>
      <c r="H104" s="321"/>
      <c r="I104" s="317" t="str">
        <f>IF(Q38="230 В (перем. ток)",Z101,Z102)</f>
        <v>Модуль сопряжений подсистемы мониторинга НГК-КССМ</v>
      </c>
      <c r="J104" s="318"/>
      <c r="K104" s="318"/>
      <c r="L104" s="318"/>
      <c r="M104" s="318"/>
      <c r="N104" s="318"/>
      <c r="O104" s="318"/>
      <c r="P104" s="318"/>
      <c r="Q104" s="311"/>
      <c r="R104" s="312"/>
      <c r="S104" s="312"/>
      <c r="T104" s="312"/>
      <c r="U104" s="312"/>
      <c r="V104" s="312"/>
      <c r="W104" s="313"/>
      <c r="AA104" s="137"/>
      <c r="AB104" s="137"/>
      <c r="AC104" s="137"/>
      <c r="AD104" s="137"/>
      <c r="AE104" s="137"/>
      <c r="AF104" s="137"/>
      <c r="AG104" s="226"/>
      <c r="AH104" s="16"/>
      <c r="AI104" s="16"/>
      <c r="AJ104" s="16"/>
      <c r="CI104" s="174"/>
      <c r="CJ104" s="173"/>
    </row>
    <row r="105" spans="1:88" ht="14.25" customHeight="1" hidden="1">
      <c r="A105" s="15"/>
      <c r="B105" s="15"/>
      <c r="C105" s="15"/>
      <c r="D105" s="15"/>
      <c r="E105" s="29"/>
      <c r="F105" s="29"/>
      <c r="G105" s="328"/>
      <c r="H105" s="329"/>
      <c r="I105" s="325" t="s">
        <v>190</v>
      </c>
      <c r="J105" s="326"/>
      <c r="K105" s="326"/>
      <c r="L105" s="326"/>
      <c r="M105" s="326"/>
      <c r="N105" s="326"/>
      <c r="O105" s="326"/>
      <c r="P105" s="327"/>
      <c r="Q105" s="311"/>
      <c r="R105" s="312"/>
      <c r="S105" s="312"/>
      <c r="T105" s="312"/>
      <c r="U105" s="312"/>
      <c r="V105" s="312"/>
      <c r="W105" s="313"/>
      <c r="AA105" s="137"/>
      <c r="AB105" s="137"/>
      <c r="AC105" s="137"/>
      <c r="AD105" s="137"/>
      <c r="AE105" s="137"/>
      <c r="AF105" s="137"/>
      <c r="AG105" s="226"/>
      <c r="AH105" s="16"/>
      <c r="AI105" s="16"/>
      <c r="AJ105" s="16"/>
      <c r="CI105" s="174"/>
      <c r="CJ105" s="173"/>
    </row>
    <row r="106" spans="1:88" ht="14.25" customHeight="1" hidden="1">
      <c r="A106" s="15"/>
      <c r="B106" s="15"/>
      <c r="C106" s="15"/>
      <c r="D106" s="15"/>
      <c r="E106" s="29"/>
      <c r="F106" s="29"/>
      <c r="G106" s="328"/>
      <c r="H106" s="329"/>
      <c r="I106" s="325" t="s">
        <v>191</v>
      </c>
      <c r="J106" s="326"/>
      <c r="K106" s="326"/>
      <c r="L106" s="326"/>
      <c r="M106" s="326"/>
      <c r="N106" s="326"/>
      <c r="O106" s="326"/>
      <c r="P106" s="327"/>
      <c r="Q106" s="311"/>
      <c r="R106" s="312"/>
      <c r="S106" s="312"/>
      <c r="T106" s="312"/>
      <c r="U106" s="312"/>
      <c r="V106" s="312"/>
      <c r="W106" s="313"/>
      <c r="AA106" s="138"/>
      <c r="AB106" s="138"/>
      <c r="AC106" s="138"/>
      <c r="AD106" s="138"/>
      <c r="AE106" s="138"/>
      <c r="AF106" s="138"/>
      <c r="AG106" s="227"/>
      <c r="AH106" s="16"/>
      <c r="AI106" s="16"/>
      <c r="AJ106" s="16"/>
      <c r="CI106" s="174"/>
      <c r="CJ106" s="173"/>
    </row>
    <row r="107" spans="1:88" ht="14.25" customHeight="1">
      <c r="A107" s="15"/>
      <c r="B107" s="15"/>
      <c r="C107" s="15"/>
      <c r="D107" s="15"/>
      <c r="E107" s="29"/>
      <c r="F107" s="29"/>
      <c r="G107" s="320" t="s">
        <v>135</v>
      </c>
      <c r="H107" s="321"/>
      <c r="I107" s="297" t="s">
        <v>198</v>
      </c>
      <c r="J107" s="298"/>
      <c r="K107" s="298"/>
      <c r="L107" s="298"/>
      <c r="M107" s="298"/>
      <c r="N107" s="298"/>
      <c r="O107" s="298"/>
      <c r="P107" s="298"/>
      <c r="Q107" s="311"/>
      <c r="R107" s="312"/>
      <c r="S107" s="312"/>
      <c r="T107" s="312"/>
      <c r="U107" s="312"/>
      <c r="V107" s="312"/>
      <c r="W107" s="313"/>
      <c r="Z107" s="297" t="s">
        <v>57</v>
      </c>
      <c r="AA107" s="298"/>
      <c r="AB107" s="298"/>
      <c r="AC107" s="298"/>
      <c r="AD107" s="298"/>
      <c r="AE107" s="298"/>
      <c r="AF107" s="298"/>
      <c r="AG107" s="299"/>
      <c r="AH107" s="16"/>
      <c r="AI107" s="16"/>
      <c r="AJ107" s="16"/>
      <c r="CI107" s="174"/>
      <c r="CJ107" s="173"/>
    </row>
    <row r="108" spans="1:33" ht="14.25" customHeight="1">
      <c r="A108" s="15"/>
      <c r="B108" s="15"/>
      <c r="C108" s="15"/>
      <c r="D108" s="15"/>
      <c r="E108" s="29"/>
      <c r="F108" s="29"/>
      <c r="G108" s="320" t="s">
        <v>136</v>
      </c>
      <c r="H108" s="321"/>
      <c r="I108" s="297" t="s">
        <v>199</v>
      </c>
      <c r="J108" s="298"/>
      <c r="K108" s="298"/>
      <c r="L108" s="298"/>
      <c r="M108" s="298"/>
      <c r="N108" s="298"/>
      <c r="O108" s="298"/>
      <c r="P108" s="298"/>
      <c r="Q108" s="311"/>
      <c r="R108" s="312"/>
      <c r="S108" s="312"/>
      <c r="T108" s="312"/>
      <c r="U108" s="312"/>
      <c r="V108" s="312"/>
      <c r="W108" s="313"/>
      <c r="Z108" s="297" t="s">
        <v>208</v>
      </c>
      <c r="AA108" s="298"/>
      <c r="AB108" s="298"/>
      <c r="AC108" s="298"/>
      <c r="AD108" s="298"/>
      <c r="AE108" s="298"/>
      <c r="AF108" s="298"/>
      <c r="AG108" s="299"/>
    </row>
    <row r="109" spans="1:23" ht="14.25" customHeight="1">
      <c r="A109" s="15"/>
      <c r="B109" s="15"/>
      <c r="C109" s="15"/>
      <c r="D109" s="15"/>
      <c r="E109" s="29"/>
      <c r="F109" s="29"/>
      <c r="G109" s="320" t="s">
        <v>137</v>
      </c>
      <c r="H109" s="321"/>
      <c r="I109" s="322" t="str">
        <f>IF(Q38="230 В (перем. ток)",Z121,Z122)</f>
        <v>Модуль автоматического включения резервной СКЗ (БАВР)</v>
      </c>
      <c r="J109" s="323"/>
      <c r="K109" s="323"/>
      <c r="L109" s="323"/>
      <c r="M109" s="323"/>
      <c r="N109" s="323"/>
      <c r="O109" s="323"/>
      <c r="P109" s="324"/>
      <c r="Q109" s="311"/>
      <c r="R109" s="312"/>
      <c r="S109" s="312"/>
      <c r="T109" s="312"/>
      <c r="U109" s="312"/>
      <c r="V109" s="312"/>
      <c r="W109" s="313"/>
    </row>
    <row r="110" spans="1:25" ht="14.25" customHeight="1">
      <c r="A110" s="15"/>
      <c r="B110" s="15"/>
      <c r="C110" s="15"/>
      <c r="D110" s="15"/>
      <c r="E110" s="29"/>
      <c r="F110" s="29"/>
      <c r="G110" s="320" t="s">
        <v>138</v>
      </c>
      <c r="H110" s="321"/>
      <c r="I110" s="297" t="str">
        <f>IF(Q38="230 В (перем. ток)",Z124,Z125)</f>
        <v>БАВР с комплектом коммутационных элементов</v>
      </c>
      <c r="J110" s="298"/>
      <c r="K110" s="298"/>
      <c r="L110" s="298"/>
      <c r="M110" s="298"/>
      <c r="N110" s="298"/>
      <c r="O110" s="298"/>
      <c r="P110" s="299"/>
      <c r="Q110" s="311"/>
      <c r="R110" s="312"/>
      <c r="S110" s="312"/>
      <c r="T110" s="312"/>
      <c r="U110" s="312"/>
      <c r="V110" s="312"/>
      <c r="W110" s="313"/>
      <c r="Y110" s="30"/>
    </row>
    <row r="111" spans="1:31" ht="14.25" customHeight="1" thickBot="1">
      <c r="A111" s="15"/>
      <c r="B111" s="15"/>
      <c r="C111" s="15"/>
      <c r="D111" s="15"/>
      <c r="E111" s="29"/>
      <c r="F111" s="29"/>
      <c r="G111" s="320" t="s">
        <v>139</v>
      </c>
      <c r="H111" s="321"/>
      <c r="I111" s="340" t="s">
        <v>200</v>
      </c>
      <c r="J111" s="340"/>
      <c r="K111" s="340"/>
      <c r="L111" s="340"/>
      <c r="M111" s="340"/>
      <c r="N111" s="340"/>
      <c r="O111" s="340"/>
      <c r="P111" s="340"/>
      <c r="Q111" s="311"/>
      <c r="R111" s="312"/>
      <c r="S111" s="312"/>
      <c r="T111" s="312"/>
      <c r="U111" s="312"/>
      <c r="V111" s="312"/>
      <c r="W111" s="313"/>
      <c r="Y111" s="30"/>
      <c r="Z111" s="30"/>
      <c r="AA111" s="30"/>
      <c r="AB111" s="30"/>
      <c r="AC111" s="30"/>
      <c r="AD111" s="30"/>
      <c r="AE111" s="30"/>
    </row>
    <row r="112" spans="1:33" ht="14.25" customHeight="1">
      <c r="A112" s="640" t="str">
        <f>A53</f>
        <v>Версия опросного листа 4.07.51 от 29.06.2021</v>
      </c>
      <c r="B112" s="15"/>
      <c r="C112" s="614" t="s">
        <v>50</v>
      </c>
      <c r="D112" s="615"/>
      <c r="E112" s="608"/>
      <c r="F112" s="609"/>
      <c r="G112" s="320" t="s">
        <v>140</v>
      </c>
      <c r="H112" s="321"/>
      <c r="I112" s="340" t="str">
        <f>IF(Y82=1,Z117,Z116)</f>
        <v>Счётчик электроэнергии Меркурий 200.02</v>
      </c>
      <c r="J112" s="340"/>
      <c r="K112" s="340"/>
      <c r="L112" s="340"/>
      <c r="M112" s="340"/>
      <c r="N112" s="340"/>
      <c r="O112" s="340"/>
      <c r="P112" s="340"/>
      <c r="Q112" s="311"/>
      <c r="R112" s="312"/>
      <c r="S112" s="312"/>
      <c r="T112" s="312"/>
      <c r="U112" s="312"/>
      <c r="V112" s="312"/>
      <c r="W112" s="313"/>
      <c r="Z112" s="317" t="s">
        <v>273</v>
      </c>
      <c r="AA112" s="318" t="s">
        <v>59</v>
      </c>
      <c r="AB112" s="318" t="s">
        <v>59</v>
      </c>
      <c r="AC112" s="318" t="s">
        <v>59</v>
      </c>
      <c r="AD112" s="318" t="s">
        <v>59</v>
      </c>
      <c r="AE112" s="318" t="s">
        <v>59</v>
      </c>
      <c r="AF112" s="318"/>
      <c r="AG112" s="318"/>
    </row>
    <row r="113" spans="1:33" ht="14.25" customHeight="1">
      <c r="A113" s="640"/>
      <c r="B113" s="15"/>
      <c r="C113" s="616"/>
      <c r="D113" s="617"/>
      <c r="E113" s="610"/>
      <c r="F113" s="611"/>
      <c r="G113" s="320" t="s">
        <v>141</v>
      </c>
      <c r="H113" s="321"/>
      <c r="I113" s="344" t="s">
        <v>196</v>
      </c>
      <c r="J113" s="344"/>
      <c r="K113" s="344"/>
      <c r="L113" s="344"/>
      <c r="M113" s="344"/>
      <c r="N113" s="344"/>
      <c r="O113" s="344"/>
      <c r="P113" s="344"/>
      <c r="Q113" s="337"/>
      <c r="R113" s="338"/>
      <c r="S113" s="338"/>
      <c r="T113" s="338"/>
      <c r="U113" s="338"/>
      <c r="V113" s="338"/>
      <c r="W113" s="339"/>
      <c r="Z113" s="317" t="s">
        <v>272</v>
      </c>
      <c r="AA113" s="318" t="s">
        <v>59</v>
      </c>
      <c r="AB113" s="318" t="s">
        <v>59</v>
      </c>
      <c r="AC113" s="318" t="s">
        <v>59</v>
      </c>
      <c r="AD113" s="318" t="s">
        <v>59</v>
      </c>
      <c r="AE113" s="318" t="s">
        <v>59</v>
      </c>
      <c r="AF113" s="318"/>
      <c r="AG113" s="318"/>
    </row>
    <row r="114" spans="1:23" ht="14.25" customHeight="1">
      <c r="A114" s="640"/>
      <c r="B114" s="15"/>
      <c r="C114" s="616"/>
      <c r="D114" s="617"/>
      <c r="E114" s="610"/>
      <c r="F114" s="611"/>
      <c r="G114" s="342" t="s">
        <v>142</v>
      </c>
      <c r="H114" s="343"/>
      <c r="I114" s="317" t="s">
        <v>270</v>
      </c>
      <c r="J114" s="318" t="s">
        <v>58</v>
      </c>
      <c r="K114" s="318" t="s">
        <v>58</v>
      </c>
      <c r="L114" s="318" t="s">
        <v>58</v>
      </c>
      <c r="M114" s="318" t="s">
        <v>58</v>
      </c>
      <c r="N114" s="318" t="s">
        <v>58</v>
      </c>
      <c r="O114" s="318"/>
      <c r="P114" s="318"/>
      <c r="Q114" s="359"/>
      <c r="R114" s="360"/>
      <c r="S114" s="360"/>
      <c r="T114" s="360"/>
      <c r="U114" s="360"/>
      <c r="V114" s="360"/>
      <c r="W114" s="361"/>
    </row>
    <row r="115" spans="1:23" ht="14.25" customHeight="1">
      <c r="A115" s="640"/>
      <c r="B115" s="15"/>
      <c r="C115" s="616"/>
      <c r="D115" s="617"/>
      <c r="E115" s="610"/>
      <c r="F115" s="611"/>
      <c r="G115" s="342" t="s">
        <v>143</v>
      </c>
      <c r="H115" s="343"/>
      <c r="I115" s="317" t="str">
        <f>IF(Y82=1,Z113,Z112)</f>
        <v>УЗИП цепей УС ИКП СТ (УЗИП ИКП) - 1 шт.**</v>
      </c>
      <c r="J115" s="318" t="s">
        <v>59</v>
      </c>
      <c r="K115" s="318" t="s">
        <v>59</v>
      </c>
      <c r="L115" s="318" t="s">
        <v>59</v>
      </c>
      <c r="M115" s="318" t="s">
        <v>59</v>
      </c>
      <c r="N115" s="318" t="s">
        <v>59</v>
      </c>
      <c r="O115" s="318"/>
      <c r="P115" s="318"/>
      <c r="Q115" s="311"/>
      <c r="R115" s="312"/>
      <c r="S115" s="312"/>
      <c r="T115" s="312"/>
      <c r="U115" s="312"/>
      <c r="V115" s="312"/>
      <c r="W115" s="313"/>
    </row>
    <row r="116" spans="1:26" ht="14.25" customHeight="1" thickBot="1">
      <c r="A116" s="640"/>
      <c r="B116" s="15"/>
      <c r="C116" s="618"/>
      <c r="D116" s="619"/>
      <c r="E116" s="612"/>
      <c r="F116" s="613"/>
      <c r="G116" s="342" t="s">
        <v>144</v>
      </c>
      <c r="H116" s="343"/>
      <c r="I116" s="317" t="s">
        <v>271</v>
      </c>
      <c r="J116" s="318" t="s">
        <v>60</v>
      </c>
      <c r="K116" s="318" t="s">
        <v>60</v>
      </c>
      <c r="L116" s="318" t="s">
        <v>60</v>
      </c>
      <c r="M116" s="318" t="s">
        <v>60</v>
      </c>
      <c r="N116" s="318" t="s">
        <v>60</v>
      </c>
      <c r="O116" s="318"/>
      <c r="P116" s="318"/>
      <c r="Q116" s="311"/>
      <c r="R116" s="312"/>
      <c r="S116" s="312"/>
      <c r="T116" s="312"/>
      <c r="U116" s="312"/>
      <c r="V116" s="312"/>
      <c r="W116" s="313"/>
      <c r="Z116" s="2" t="s">
        <v>186</v>
      </c>
    </row>
    <row r="117" spans="1:26" ht="14.25" customHeight="1">
      <c r="A117" s="640"/>
      <c r="B117" s="15"/>
      <c r="C117" s="694" t="s">
        <v>49</v>
      </c>
      <c r="D117" s="695"/>
      <c r="E117" s="626"/>
      <c r="F117" s="632"/>
      <c r="G117" s="342" t="s">
        <v>145</v>
      </c>
      <c r="H117" s="343"/>
      <c r="I117" s="317" t="str">
        <f>IF(Q38="21-60 В (пост. ток)","УЗИП питание (для НГК-ИПКЗ-Евро(ПТ))","УЗИП питание ~230 В")</f>
        <v>УЗИП питание ~230 В</v>
      </c>
      <c r="J117" s="318" t="s">
        <v>61</v>
      </c>
      <c r="K117" s="318" t="s">
        <v>61</v>
      </c>
      <c r="L117" s="318" t="s">
        <v>61</v>
      </c>
      <c r="M117" s="318" t="s">
        <v>61</v>
      </c>
      <c r="N117" s="318" t="s">
        <v>61</v>
      </c>
      <c r="O117" s="318"/>
      <c r="P117" s="318"/>
      <c r="Q117" s="311"/>
      <c r="R117" s="312"/>
      <c r="S117" s="312"/>
      <c r="T117" s="312"/>
      <c r="U117" s="312"/>
      <c r="V117" s="312"/>
      <c r="W117" s="313"/>
      <c r="Z117" s="2" t="s">
        <v>194</v>
      </c>
    </row>
    <row r="118" spans="1:23" ht="14.25" customHeight="1">
      <c r="A118" s="640"/>
      <c r="B118" s="15"/>
      <c r="C118" s="696"/>
      <c r="D118" s="697"/>
      <c r="E118" s="628"/>
      <c r="F118" s="633"/>
      <c r="G118" s="342" t="s">
        <v>146</v>
      </c>
      <c r="H118" s="343"/>
      <c r="I118" s="317" t="s">
        <v>269</v>
      </c>
      <c r="J118" s="318" t="s">
        <v>62</v>
      </c>
      <c r="K118" s="318" t="s">
        <v>62</v>
      </c>
      <c r="L118" s="318" t="s">
        <v>62</v>
      </c>
      <c r="M118" s="318" t="s">
        <v>62</v>
      </c>
      <c r="N118" s="318" t="s">
        <v>62</v>
      </c>
      <c r="O118" s="318"/>
      <c r="P118" s="318"/>
      <c r="Q118" s="311"/>
      <c r="R118" s="312"/>
      <c r="S118" s="312"/>
      <c r="T118" s="312"/>
      <c r="U118" s="312"/>
      <c r="V118" s="312"/>
      <c r="W118" s="313"/>
    </row>
    <row r="119" spans="1:23" ht="14.25" customHeight="1">
      <c r="A119" s="640"/>
      <c r="B119" s="15"/>
      <c r="C119" s="696"/>
      <c r="D119" s="697"/>
      <c r="E119" s="628"/>
      <c r="F119" s="633"/>
      <c r="G119" s="332" t="s">
        <v>147</v>
      </c>
      <c r="H119" s="333"/>
      <c r="I119" s="300" t="s">
        <v>274</v>
      </c>
      <c r="J119" s="300"/>
      <c r="K119" s="300"/>
      <c r="L119" s="300"/>
      <c r="M119" s="300"/>
      <c r="N119" s="300"/>
      <c r="O119" s="300"/>
      <c r="P119" s="300"/>
      <c r="Q119" s="311"/>
      <c r="R119" s="312"/>
      <c r="S119" s="312"/>
      <c r="T119" s="312"/>
      <c r="U119" s="312"/>
      <c r="V119" s="312"/>
      <c r="W119" s="313"/>
    </row>
    <row r="120" spans="1:23" ht="14.25" customHeight="1" hidden="1">
      <c r="A120" s="640"/>
      <c r="C120" s="696"/>
      <c r="D120" s="697"/>
      <c r="E120" s="628"/>
      <c r="F120" s="633"/>
      <c r="G120" s="330"/>
      <c r="H120" s="331"/>
      <c r="I120" s="319" t="s">
        <v>250</v>
      </c>
      <c r="J120" s="319"/>
      <c r="K120" s="319"/>
      <c r="L120" s="319"/>
      <c r="M120" s="319"/>
      <c r="N120" s="319"/>
      <c r="O120" s="319"/>
      <c r="P120" s="319"/>
      <c r="Q120" s="311"/>
      <c r="R120" s="312"/>
      <c r="S120" s="312"/>
      <c r="T120" s="312"/>
      <c r="U120" s="312"/>
      <c r="V120" s="312"/>
      <c r="W120" s="313"/>
    </row>
    <row r="121" spans="1:33" ht="14.25" customHeight="1">
      <c r="A121" s="640"/>
      <c r="C121" s="696"/>
      <c r="D121" s="697"/>
      <c r="E121" s="628"/>
      <c r="F121" s="633"/>
      <c r="G121" s="332" t="s">
        <v>148</v>
      </c>
      <c r="H121" s="333"/>
      <c r="I121" s="341" t="str">
        <f>IF(OR($Y$82=0,$Y$82=""),AD77,AD78)</f>
        <v>НГК-КИП-СМ(ИКП)-3.1/50 (для дренажа и подсистемы НГК-СКМ)</v>
      </c>
      <c r="J121" s="341"/>
      <c r="K121" s="341"/>
      <c r="L121" s="341"/>
      <c r="M121" s="341"/>
      <c r="N121" s="341"/>
      <c r="O121" s="341"/>
      <c r="P121" s="341"/>
      <c r="Q121" s="311"/>
      <c r="R121" s="312"/>
      <c r="S121" s="312"/>
      <c r="T121" s="312"/>
      <c r="U121" s="312"/>
      <c r="V121" s="312"/>
      <c r="W121" s="313"/>
      <c r="Z121" s="297" t="s">
        <v>277</v>
      </c>
      <c r="AA121" s="298"/>
      <c r="AB121" s="298"/>
      <c r="AC121" s="298"/>
      <c r="AD121" s="298"/>
      <c r="AE121" s="298"/>
      <c r="AF121" s="298"/>
      <c r="AG121" s="299"/>
    </row>
    <row r="122" spans="1:33" ht="14.25" customHeight="1">
      <c r="A122" s="640"/>
      <c r="C122" s="696"/>
      <c r="D122" s="697"/>
      <c r="E122" s="628"/>
      <c r="F122" s="633"/>
      <c r="G122" s="332" t="s">
        <v>149</v>
      </c>
      <c r="H122" s="333"/>
      <c r="I122" s="300" t="s">
        <v>276</v>
      </c>
      <c r="J122" s="300"/>
      <c r="K122" s="300"/>
      <c r="L122" s="300"/>
      <c r="M122" s="300"/>
      <c r="N122" s="300"/>
      <c r="O122" s="300"/>
      <c r="P122" s="300"/>
      <c r="Q122" s="311"/>
      <c r="R122" s="312"/>
      <c r="S122" s="312"/>
      <c r="T122" s="312"/>
      <c r="U122" s="312"/>
      <c r="V122" s="312"/>
      <c r="W122" s="313"/>
      <c r="Z122" s="297" t="s">
        <v>278</v>
      </c>
      <c r="AA122" s="298"/>
      <c r="AB122" s="298"/>
      <c r="AC122" s="298"/>
      <c r="AD122" s="298"/>
      <c r="AE122" s="298"/>
      <c r="AF122" s="298"/>
      <c r="AG122" s="299"/>
    </row>
    <row r="123" spans="1:23" ht="14.25" customHeight="1">
      <c r="A123" s="640"/>
      <c r="C123" s="696"/>
      <c r="D123" s="697"/>
      <c r="E123" s="628"/>
      <c r="F123" s="633"/>
      <c r="G123" s="332" t="s">
        <v>150</v>
      </c>
      <c r="H123" s="333"/>
      <c r="I123" s="300" t="s">
        <v>275</v>
      </c>
      <c r="J123" s="300"/>
      <c r="K123" s="300"/>
      <c r="L123" s="300"/>
      <c r="M123" s="300"/>
      <c r="N123" s="300"/>
      <c r="O123" s="300"/>
      <c r="P123" s="300"/>
      <c r="Q123" s="311"/>
      <c r="R123" s="312"/>
      <c r="S123" s="312"/>
      <c r="T123" s="312"/>
      <c r="U123" s="312"/>
      <c r="V123" s="312"/>
      <c r="W123" s="313"/>
    </row>
    <row r="124" spans="1:33" ht="14.25" customHeight="1" thickBot="1">
      <c r="A124" s="640"/>
      <c r="C124" s="698"/>
      <c r="D124" s="699"/>
      <c r="E124" s="630"/>
      <c r="F124" s="700"/>
      <c r="G124" s="332" t="s">
        <v>151</v>
      </c>
      <c r="H124" s="333"/>
      <c r="I124" s="314" t="s">
        <v>282</v>
      </c>
      <c r="J124" s="314"/>
      <c r="K124" s="314"/>
      <c r="L124" s="314"/>
      <c r="M124" s="314"/>
      <c r="N124" s="314"/>
      <c r="O124" s="314"/>
      <c r="P124" s="314"/>
      <c r="Q124" s="311"/>
      <c r="R124" s="312"/>
      <c r="S124" s="312"/>
      <c r="T124" s="312"/>
      <c r="U124" s="312"/>
      <c r="V124" s="312"/>
      <c r="W124" s="313"/>
      <c r="Z124" s="297" t="s">
        <v>216</v>
      </c>
      <c r="AA124" s="298"/>
      <c r="AB124" s="298"/>
      <c r="AC124" s="298"/>
      <c r="AD124" s="298"/>
      <c r="AE124" s="298"/>
      <c r="AF124" s="298"/>
      <c r="AG124" s="299"/>
    </row>
    <row r="125" spans="1:33" ht="14.25" customHeight="1">
      <c r="A125" s="640"/>
      <c r="C125" s="694" t="s">
        <v>48</v>
      </c>
      <c r="D125" s="695"/>
      <c r="E125" s="626"/>
      <c r="F125" s="632"/>
      <c r="G125" s="332" t="s">
        <v>152</v>
      </c>
      <c r="H125" s="333"/>
      <c r="I125" s="301"/>
      <c r="J125" s="302"/>
      <c r="K125" s="302"/>
      <c r="L125" s="302"/>
      <c r="M125" s="302"/>
      <c r="N125" s="302"/>
      <c r="O125" s="302"/>
      <c r="P125" s="303"/>
      <c r="Q125" s="311"/>
      <c r="R125" s="312"/>
      <c r="S125" s="312"/>
      <c r="T125" s="312"/>
      <c r="U125" s="312"/>
      <c r="V125" s="312"/>
      <c r="W125" s="313"/>
      <c r="Z125" s="297" t="s">
        <v>217</v>
      </c>
      <c r="AA125" s="298"/>
      <c r="AB125" s="298"/>
      <c r="AC125" s="298"/>
      <c r="AD125" s="298"/>
      <c r="AE125" s="298"/>
      <c r="AF125" s="298"/>
      <c r="AG125" s="299"/>
    </row>
    <row r="126" spans="1:23" ht="14.25" customHeight="1" thickBot="1">
      <c r="A126" s="640"/>
      <c r="C126" s="696"/>
      <c r="D126" s="697"/>
      <c r="E126" s="628"/>
      <c r="F126" s="633"/>
      <c r="G126" s="334" t="s">
        <v>237</v>
      </c>
      <c r="H126" s="335"/>
      <c r="I126" s="335"/>
      <c r="J126" s="335"/>
      <c r="K126" s="335"/>
      <c r="L126" s="335"/>
      <c r="M126" s="335"/>
      <c r="N126" s="335"/>
      <c r="O126" s="335"/>
      <c r="P126" s="335"/>
      <c r="Q126" s="335"/>
      <c r="R126" s="335"/>
      <c r="S126" s="335"/>
      <c r="T126" s="335"/>
      <c r="U126" s="335"/>
      <c r="V126" s="335"/>
      <c r="W126" s="336"/>
    </row>
    <row r="127" spans="1:23" ht="14.25" customHeight="1">
      <c r="A127" s="640"/>
      <c r="C127" s="696"/>
      <c r="D127" s="697"/>
      <c r="E127" s="628"/>
      <c r="F127" s="629"/>
      <c r="G127" s="28"/>
      <c r="H127" s="28"/>
      <c r="I127" s="28"/>
      <c r="J127" s="28"/>
      <c r="K127" s="28"/>
      <c r="L127" s="161"/>
      <c r="M127" s="288" t="str">
        <f>M58</f>
        <v>Номер опросного листа</v>
      </c>
      <c r="N127" s="289"/>
      <c r="O127" s="289"/>
      <c r="P127" s="289"/>
      <c r="Q127" s="289"/>
      <c r="R127" s="289"/>
      <c r="S127" s="289"/>
      <c r="T127" s="289"/>
      <c r="U127" s="289"/>
      <c r="V127" s="290"/>
      <c r="W127" s="315" t="s">
        <v>33</v>
      </c>
    </row>
    <row r="128" spans="1:23" ht="5.25" customHeight="1" thickBot="1">
      <c r="A128" s="640"/>
      <c r="C128" s="696"/>
      <c r="D128" s="697"/>
      <c r="E128" s="628"/>
      <c r="F128" s="629"/>
      <c r="G128" s="264"/>
      <c r="H128" s="264"/>
      <c r="I128" s="264"/>
      <c r="J128" s="264"/>
      <c r="K128" s="264"/>
      <c r="L128" s="268"/>
      <c r="M128" s="291"/>
      <c r="N128" s="292"/>
      <c r="O128" s="292"/>
      <c r="P128" s="292"/>
      <c r="Q128" s="292"/>
      <c r="R128" s="292"/>
      <c r="S128" s="292"/>
      <c r="T128" s="292"/>
      <c r="U128" s="292"/>
      <c r="V128" s="293"/>
      <c r="W128" s="316"/>
    </row>
    <row r="129" spans="1:23" ht="8.25" customHeight="1" thickBot="1">
      <c r="A129" s="640"/>
      <c r="C129" s="696"/>
      <c r="D129" s="697"/>
      <c r="E129" s="628"/>
      <c r="F129" s="629"/>
      <c r="G129" s="265"/>
      <c r="H129" s="265"/>
      <c r="I129" s="265"/>
      <c r="J129" s="265"/>
      <c r="K129" s="265"/>
      <c r="L129" s="269"/>
      <c r="M129" s="291"/>
      <c r="N129" s="292"/>
      <c r="O129" s="292"/>
      <c r="P129" s="292"/>
      <c r="Q129" s="292"/>
      <c r="R129" s="292"/>
      <c r="S129" s="292"/>
      <c r="T129" s="292"/>
      <c r="U129" s="292"/>
      <c r="V129" s="293"/>
      <c r="W129" s="266">
        <v>2</v>
      </c>
    </row>
    <row r="130" spans="3:23" ht="14.25" customHeight="1" thickBot="1">
      <c r="C130" s="698"/>
      <c r="D130" s="699"/>
      <c r="E130" s="630"/>
      <c r="F130" s="631"/>
      <c r="G130" s="26" t="s">
        <v>32</v>
      </c>
      <c r="H130" s="27" t="s">
        <v>51</v>
      </c>
      <c r="I130" s="27" t="s">
        <v>33</v>
      </c>
      <c r="J130" s="27" t="s">
        <v>37</v>
      </c>
      <c r="K130" s="27" t="s">
        <v>34</v>
      </c>
      <c r="L130" s="27" t="s">
        <v>35</v>
      </c>
      <c r="M130" s="294"/>
      <c r="N130" s="295"/>
      <c r="O130" s="295"/>
      <c r="P130" s="295"/>
      <c r="Q130" s="295"/>
      <c r="R130" s="295"/>
      <c r="S130" s="295"/>
      <c r="T130" s="295"/>
      <c r="U130" s="295"/>
      <c r="V130" s="296"/>
      <c r="W130" s="267"/>
    </row>
    <row r="131" spans="1:25" ht="9.75" customHeight="1">
      <c r="A131" s="43"/>
      <c r="B131" s="43"/>
      <c r="C131" s="43"/>
      <c r="D131" s="43"/>
      <c r="E131" s="43"/>
      <c r="F131" s="43"/>
      <c r="G131" s="307" t="s">
        <v>153</v>
      </c>
      <c r="H131" s="308"/>
      <c r="I131" s="276" t="s">
        <v>80</v>
      </c>
      <c r="J131" s="277"/>
      <c r="K131" s="277"/>
      <c r="L131" s="277"/>
      <c r="M131" s="277"/>
      <c r="N131" s="277"/>
      <c r="O131" s="277"/>
      <c r="P131" s="277"/>
      <c r="Q131" s="280"/>
      <c r="R131" s="281"/>
      <c r="S131" s="281"/>
      <c r="T131" s="281"/>
      <c r="U131" s="281"/>
      <c r="V131" s="281"/>
      <c r="W131" s="282"/>
      <c r="Y131" s="8" t="b">
        <v>1</v>
      </c>
    </row>
    <row r="132" spans="1:23" ht="10.5" customHeight="1" thickBot="1">
      <c r="A132" s="43"/>
      <c r="B132" s="43"/>
      <c r="C132" s="43"/>
      <c r="D132" s="43"/>
      <c r="E132" s="43"/>
      <c r="F132" s="43"/>
      <c r="G132" s="309"/>
      <c r="H132" s="310"/>
      <c r="I132" s="278"/>
      <c r="J132" s="279"/>
      <c r="K132" s="279"/>
      <c r="L132" s="279"/>
      <c r="M132" s="279"/>
      <c r="N132" s="279"/>
      <c r="O132" s="279"/>
      <c r="P132" s="279"/>
      <c r="Q132" s="283"/>
      <c r="R132" s="284"/>
      <c r="S132" s="284"/>
      <c r="T132" s="284"/>
      <c r="U132" s="284"/>
      <c r="V132" s="284"/>
      <c r="W132" s="285"/>
    </row>
    <row r="133" spans="1:38" ht="14.25" customHeight="1">
      <c r="A133" s="43"/>
      <c r="B133" s="43"/>
      <c r="C133" s="43"/>
      <c r="D133" s="43"/>
      <c r="E133" s="43"/>
      <c r="F133" s="43"/>
      <c r="G133" s="663" t="s">
        <v>369</v>
      </c>
      <c r="H133" s="664"/>
      <c r="I133" s="664"/>
      <c r="J133" s="664"/>
      <c r="K133" s="664"/>
      <c r="L133" s="664"/>
      <c r="M133" s="664"/>
      <c r="N133" s="664"/>
      <c r="O133" s="664"/>
      <c r="P133" s="664"/>
      <c r="Q133" s="664"/>
      <c r="R133" s="664"/>
      <c r="S133" s="664"/>
      <c r="T133" s="664"/>
      <c r="U133" s="664"/>
      <c r="V133" s="664"/>
      <c r="W133" s="665"/>
      <c r="AA133" s="62"/>
      <c r="AB133" s="62"/>
      <c r="AC133" s="62"/>
      <c r="AD133" s="62"/>
      <c r="AE133" s="62"/>
      <c r="AF133" s="62"/>
      <c r="AG133" s="228"/>
      <c r="AH133" s="62"/>
      <c r="AI133" s="62"/>
      <c r="AJ133" s="62"/>
      <c r="AK133" s="62"/>
      <c r="AL133" s="62"/>
    </row>
    <row r="134" spans="1:38" ht="14.25" customHeight="1">
      <c r="A134" s="43"/>
      <c r="B134" s="43"/>
      <c r="C134" s="43"/>
      <c r="D134" s="43"/>
      <c r="E134" s="43"/>
      <c r="F134" s="43"/>
      <c r="G134" s="666"/>
      <c r="H134" s="667"/>
      <c r="I134" s="667"/>
      <c r="J134" s="667"/>
      <c r="K134" s="667"/>
      <c r="L134" s="667"/>
      <c r="M134" s="667"/>
      <c r="N134" s="667"/>
      <c r="O134" s="667"/>
      <c r="P134" s="667"/>
      <c r="Q134" s="667"/>
      <c r="R134" s="667"/>
      <c r="S134" s="667"/>
      <c r="T134" s="667"/>
      <c r="U134" s="667"/>
      <c r="V134" s="667"/>
      <c r="W134" s="668"/>
      <c r="AA134" s="62"/>
      <c r="AB134" s="62"/>
      <c r="AC134" s="62"/>
      <c r="AD134" s="62"/>
      <c r="AE134" s="62"/>
      <c r="AF134" s="62"/>
      <c r="AG134" s="228"/>
      <c r="AH134" s="62"/>
      <c r="AI134" s="62"/>
      <c r="AJ134" s="62"/>
      <c r="AK134" s="62"/>
      <c r="AL134" s="62"/>
    </row>
    <row r="135" spans="1:38" ht="14.25" customHeight="1">
      <c r="A135" s="43"/>
      <c r="B135" s="43"/>
      <c r="C135" s="43"/>
      <c r="D135" s="43"/>
      <c r="E135" s="43"/>
      <c r="F135" s="43"/>
      <c r="G135" s="666"/>
      <c r="H135" s="667"/>
      <c r="I135" s="667"/>
      <c r="J135" s="667"/>
      <c r="K135" s="667"/>
      <c r="L135" s="667"/>
      <c r="M135" s="667"/>
      <c r="N135" s="667"/>
      <c r="O135" s="667"/>
      <c r="P135" s="667"/>
      <c r="Q135" s="667"/>
      <c r="R135" s="667"/>
      <c r="S135" s="667"/>
      <c r="T135" s="667"/>
      <c r="U135" s="667"/>
      <c r="V135" s="667"/>
      <c r="W135" s="668"/>
      <c r="AA135" s="62"/>
      <c r="AB135" s="62"/>
      <c r="AC135" s="62"/>
      <c r="AD135" s="62"/>
      <c r="AE135" s="62"/>
      <c r="AF135" s="62"/>
      <c r="AG135" s="228"/>
      <c r="AH135" s="62"/>
      <c r="AI135" s="62"/>
      <c r="AJ135" s="62"/>
      <c r="AK135" s="62"/>
      <c r="AL135" s="62"/>
    </row>
    <row r="136" spans="1:38" ht="14.25" customHeight="1">
      <c r="A136" s="43"/>
      <c r="B136" s="43"/>
      <c r="C136" s="43"/>
      <c r="D136" s="43"/>
      <c r="E136" s="43"/>
      <c r="F136" s="43"/>
      <c r="G136" s="666"/>
      <c r="H136" s="667"/>
      <c r="I136" s="667"/>
      <c r="J136" s="667"/>
      <c r="K136" s="667"/>
      <c r="L136" s="667"/>
      <c r="M136" s="667"/>
      <c r="N136" s="667"/>
      <c r="O136" s="667"/>
      <c r="P136" s="667"/>
      <c r="Q136" s="667"/>
      <c r="R136" s="667"/>
      <c r="S136" s="667"/>
      <c r="T136" s="667"/>
      <c r="U136" s="667"/>
      <c r="V136" s="667"/>
      <c r="W136" s="668"/>
      <c r="AA136" s="62"/>
      <c r="AB136" s="62"/>
      <c r="AC136" s="62"/>
      <c r="AD136" s="62"/>
      <c r="AE136" s="62"/>
      <c r="AF136" s="62"/>
      <c r="AG136" s="228"/>
      <c r="AH136" s="62"/>
      <c r="AI136" s="62"/>
      <c r="AJ136" s="62"/>
      <c r="AK136" s="62"/>
      <c r="AL136" s="62"/>
    </row>
    <row r="137" spans="1:38" ht="5.25" customHeight="1">
      <c r="A137" s="43"/>
      <c r="B137" s="43"/>
      <c r="C137" s="43"/>
      <c r="D137" s="43"/>
      <c r="E137" s="43"/>
      <c r="F137" s="43"/>
      <c r="G137" s="669"/>
      <c r="H137" s="670"/>
      <c r="I137" s="670"/>
      <c r="J137" s="670"/>
      <c r="K137" s="670"/>
      <c r="L137" s="670"/>
      <c r="M137" s="670"/>
      <c r="N137" s="670"/>
      <c r="O137" s="670"/>
      <c r="P137" s="670"/>
      <c r="Q137" s="670"/>
      <c r="R137" s="670"/>
      <c r="S137" s="670"/>
      <c r="T137" s="670"/>
      <c r="U137" s="670"/>
      <c r="V137" s="670"/>
      <c r="W137" s="671"/>
      <c r="AA137" s="62"/>
      <c r="AB137" s="62"/>
      <c r="AC137" s="62"/>
      <c r="AD137" s="62"/>
      <c r="AE137" s="62"/>
      <c r="AF137" s="62"/>
      <c r="AG137" s="228"/>
      <c r="AH137" s="62"/>
      <c r="AI137" s="62"/>
      <c r="AJ137" s="62"/>
      <c r="AK137" s="62"/>
      <c r="AL137" s="62"/>
    </row>
    <row r="138" spans="1:38" ht="14.25" customHeight="1">
      <c r="A138" s="43"/>
      <c r="B138" s="43"/>
      <c r="C138" s="43"/>
      <c r="D138" s="43"/>
      <c r="E138" s="43"/>
      <c r="F138" s="43"/>
      <c r="G138" s="252" t="s">
        <v>367</v>
      </c>
      <c r="H138" s="253"/>
      <c r="I138" s="253"/>
      <c r="J138" s="253"/>
      <c r="K138" s="253"/>
      <c r="L138" s="253"/>
      <c r="M138" s="253"/>
      <c r="N138" s="253"/>
      <c r="O138" s="253"/>
      <c r="P138" s="253"/>
      <c r="Q138" s="253"/>
      <c r="R138" s="253"/>
      <c r="S138" s="253"/>
      <c r="T138" s="253"/>
      <c r="U138" s="253"/>
      <c r="V138" s="253"/>
      <c r="W138" s="254"/>
      <c r="AA138" s="62"/>
      <c r="AB138" s="62"/>
      <c r="AC138" s="62"/>
      <c r="AD138" s="62"/>
      <c r="AE138" s="62"/>
      <c r="AF138" s="62"/>
      <c r="AG138" s="228"/>
      <c r="AH138" s="62"/>
      <c r="AI138" s="62"/>
      <c r="AJ138" s="62"/>
      <c r="AK138" s="62"/>
      <c r="AL138" s="62"/>
    </row>
    <row r="139" spans="1:38" ht="14.25" customHeight="1">
      <c r="A139" s="43"/>
      <c r="B139" s="43"/>
      <c r="C139" s="43"/>
      <c r="D139" s="43"/>
      <c r="E139" s="43"/>
      <c r="F139" s="43"/>
      <c r="G139" s="255"/>
      <c r="H139" s="256"/>
      <c r="I139" s="256"/>
      <c r="J139" s="256"/>
      <c r="K139" s="256"/>
      <c r="L139" s="256"/>
      <c r="M139" s="256"/>
      <c r="N139" s="256"/>
      <c r="O139" s="256"/>
      <c r="P139" s="256"/>
      <c r="Q139" s="256"/>
      <c r="R139" s="256"/>
      <c r="S139" s="256"/>
      <c r="T139" s="256"/>
      <c r="U139" s="256"/>
      <c r="V139" s="256"/>
      <c r="W139" s="257"/>
      <c r="AA139" s="62"/>
      <c r="AB139" s="62"/>
      <c r="AC139" s="62"/>
      <c r="AD139" s="62"/>
      <c r="AE139" s="62"/>
      <c r="AF139" s="62"/>
      <c r="AG139" s="228"/>
      <c r="AH139" s="62"/>
      <c r="AI139" s="62"/>
      <c r="AJ139" s="62"/>
      <c r="AK139" s="62"/>
      <c r="AL139" s="62"/>
    </row>
    <row r="140" spans="1:38" ht="13.5" customHeight="1" thickBot="1">
      <c r="A140" s="43"/>
      <c r="B140" s="43"/>
      <c r="C140" s="43"/>
      <c r="D140" s="43"/>
      <c r="E140" s="43"/>
      <c r="F140" s="43"/>
      <c r="G140" s="258"/>
      <c r="H140" s="259"/>
      <c r="I140" s="259"/>
      <c r="J140" s="259"/>
      <c r="K140" s="259"/>
      <c r="L140" s="259"/>
      <c r="M140" s="259"/>
      <c r="N140" s="259"/>
      <c r="O140" s="259"/>
      <c r="P140" s="259"/>
      <c r="Q140" s="259"/>
      <c r="R140" s="259"/>
      <c r="S140" s="259"/>
      <c r="T140" s="259"/>
      <c r="U140" s="259"/>
      <c r="V140" s="259"/>
      <c r="W140" s="260"/>
      <c r="Y140" s="33"/>
      <c r="AA140" s="62"/>
      <c r="AB140" s="62"/>
      <c r="AC140" s="62"/>
      <c r="AD140" s="62"/>
      <c r="AE140" s="62"/>
      <c r="AF140" s="62"/>
      <c r="AG140" s="228"/>
      <c r="AH140" s="62"/>
      <c r="AI140" s="62"/>
      <c r="AJ140" s="62"/>
      <c r="AK140" s="62"/>
      <c r="AL140" s="62"/>
    </row>
    <row r="141" spans="1:38" ht="37.5" customHeight="1">
      <c r="A141" s="43"/>
      <c r="B141" s="43"/>
      <c r="C141" s="43"/>
      <c r="D141" s="43"/>
      <c r="E141" s="43"/>
      <c r="F141" s="43"/>
      <c r="G141" s="261" t="s">
        <v>368</v>
      </c>
      <c r="H141" s="262"/>
      <c r="I141" s="262"/>
      <c r="J141" s="262"/>
      <c r="K141" s="262"/>
      <c r="L141" s="262"/>
      <c r="M141" s="262"/>
      <c r="N141" s="262"/>
      <c r="O141" s="262"/>
      <c r="P141" s="262"/>
      <c r="Q141" s="262"/>
      <c r="R141" s="262"/>
      <c r="S141" s="262"/>
      <c r="T141" s="262"/>
      <c r="U141" s="262"/>
      <c r="V141" s="262"/>
      <c r="W141" s="263"/>
      <c r="Y141" s="34"/>
      <c r="AA141" s="62"/>
      <c r="AB141" s="62"/>
      <c r="AC141" s="62"/>
      <c r="AD141" s="62"/>
      <c r="AE141" s="62"/>
      <c r="AF141" s="62"/>
      <c r="AG141" s="228"/>
      <c r="AH141" s="62"/>
      <c r="AI141" s="62"/>
      <c r="AJ141" s="62"/>
      <c r="AK141" s="62"/>
      <c r="AL141" s="62"/>
    </row>
    <row r="142" spans="1:78" ht="14.25" customHeight="1">
      <c r="A142" s="43"/>
      <c r="B142" s="43"/>
      <c r="C142" s="43"/>
      <c r="D142" s="43"/>
      <c r="E142" s="43"/>
      <c r="F142" s="43"/>
      <c r="G142" s="270" t="s">
        <v>366</v>
      </c>
      <c r="H142" s="271"/>
      <c r="I142" s="271"/>
      <c r="J142" s="271"/>
      <c r="K142" s="271"/>
      <c r="L142" s="271"/>
      <c r="M142" s="271"/>
      <c r="N142" s="271"/>
      <c r="O142" s="271"/>
      <c r="P142" s="271"/>
      <c r="Q142" s="271"/>
      <c r="R142" s="271"/>
      <c r="S142" s="271"/>
      <c r="T142" s="271"/>
      <c r="U142" s="271"/>
      <c r="V142" s="271"/>
      <c r="W142" s="272"/>
      <c r="Y142" s="34"/>
      <c r="AA142" s="62"/>
      <c r="AB142" s="62"/>
      <c r="AC142" s="62"/>
      <c r="AD142" s="62"/>
      <c r="AE142" s="62"/>
      <c r="AF142" s="62"/>
      <c r="AG142" s="228"/>
      <c r="AH142" s="62"/>
      <c r="AI142" s="62"/>
      <c r="AJ142" s="62"/>
      <c r="AK142" s="62"/>
      <c r="AL142" s="62"/>
      <c r="AM142" s="2"/>
      <c r="AN142" s="2"/>
      <c r="AP142" s="2"/>
      <c r="BD142" s="2"/>
      <c r="BE142" s="14"/>
      <c r="BF142" s="2"/>
      <c r="BG142" s="2"/>
      <c r="BZ142" s="2"/>
    </row>
    <row r="143" spans="1:78" ht="8.25" customHeight="1">
      <c r="A143" s="43"/>
      <c r="B143" s="43"/>
      <c r="C143" s="43"/>
      <c r="D143" s="43"/>
      <c r="E143" s="43"/>
      <c r="F143" s="43"/>
      <c r="G143" s="273"/>
      <c r="H143" s="274"/>
      <c r="I143" s="274"/>
      <c r="J143" s="274"/>
      <c r="K143" s="274"/>
      <c r="L143" s="274"/>
      <c r="M143" s="274"/>
      <c r="N143" s="274"/>
      <c r="O143" s="274"/>
      <c r="P143" s="274"/>
      <c r="Q143" s="274"/>
      <c r="R143" s="274"/>
      <c r="S143" s="274"/>
      <c r="T143" s="274"/>
      <c r="U143" s="274"/>
      <c r="V143" s="274"/>
      <c r="W143" s="275"/>
      <c r="Y143" s="35"/>
      <c r="AA143" s="62"/>
      <c r="AB143" s="62"/>
      <c r="AC143" s="62"/>
      <c r="AD143" s="62"/>
      <c r="AE143" s="62"/>
      <c r="AF143" s="62"/>
      <c r="AG143" s="228"/>
      <c r="AH143" s="62"/>
      <c r="AI143" s="62"/>
      <c r="AJ143" s="62"/>
      <c r="AK143" s="62"/>
      <c r="AL143" s="62"/>
      <c r="AM143" s="2"/>
      <c r="AN143" s="2"/>
      <c r="AP143" s="2"/>
      <c r="BD143" s="2"/>
      <c r="BE143" s="14"/>
      <c r="BF143" s="2"/>
      <c r="BG143" s="2"/>
      <c r="BZ143" s="2"/>
    </row>
    <row r="144" spans="1:78" ht="4.5" customHeight="1">
      <c r="A144" s="43"/>
      <c r="B144" s="43"/>
      <c r="C144" s="43"/>
      <c r="D144" s="43"/>
      <c r="E144" s="43"/>
      <c r="F144" s="43"/>
      <c r="G144" s="273"/>
      <c r="H144" s="274"/>
      <c r="I144" s="274"/>
      <c r="J144" s="274"/>
      <c r="K144" s="274"/>
      <c r="L144" s="274"/>
      <c r="M144" s="274"/>
      <c r="N144" s="274"/>
      <c r="O144" s="274"/>
      <c r="P144" s="274"/>
      <c r="Q144" s="274"/>
      <c r="R144" s="274"/>
      <c r="S144" s="274"/>
      <c r="T144" s="274"/>
      <c r="U144" s="274"/>
      <c r="V144" s="274"/>
      <c r="W144" s="275"/>
      <c r="Y144" s="36"/>
      <c r="AA144" s="62"/>
      <c r="AB144" s="62"/>
      <c r="AC144" s="62"/>
      <c r="AD144" s="62"/>
      <c r="AE144" s="62"/>
      <c r="AF144" s="62"/>
      <c r="AG144" s="228"/>
      <c r="AH144" s="62"/>
      <c r="AI144" s="62"/>
      <c r="AJ144" s="62"/>
      <c r="AK144" s="62"/>
      <c r="AL144" s="62"/>
      <c r="AM144" s="2"/>
      <c r="AN144" s="2"/>
      <c r="AP144" s="2"/>
      <c r="BD144" s="2"/>
      <c r="BE144" s="14"/>
      <c r="BF144" s="2"/>
      <c r="BG144" s="2"/>
      <c r="BZ144" s="2"/>
    </row>
    <row r="145" spans="1:78" ht="14.25" customHeight="1">
      <c r="A145" s="43"/>
      <c r="B145" s="43"/>
      <c r="C145" s="43"/>
      <c r="D145" s="43"/>
      <c r="E145" s="43"/>
      <c r="F145" s="43"/>
      <c r="G145" s="286" t="s">
        <v>202</v>
      </c>
      <c r="H145" s="287"/>
      <c r="I145" s="304" t="s">
        <v>203</v>
      </c>
      <c r="J145" s="305"/>
      <c r="K145" s="305"/>
      <c r="L145" s="305"/>
      <c r="M145" s="305"/>
      <c r="N145" s="305"/>
      <c r="O145" s="305"/>
      <c r="P145" s="305"/>
      <c r="Q145" s="305"/>
      <c r="R145" s="305"/>
      <c r="S145" s="305"/>
      <c r="T145" s="305"/>
      <c r="U145" s="305"/>
      <c r="V145" s="305"/>
      <c r="W145" s="306"/>
      <c r="Y145" s="37"/>
      <c r="AA145" s="62"/>
      <c r="AB145" s="62"/>
      <c r="AC145" s="62"/>
      <c r="AD145" s="62"/>
      <c r="AE145" s="62"/>
      <c r="AF145" s="62"/>
      <c r="AG145" s="228"/>
      <c r="AH145" s="62"/>
      <c r="AI145" s="62"/>
      <c r="AJ145" s="62"/>
      <c r="AK145" s="62"/>
      <c r="AL145" s="62"/>
      <c r="AM145" s="2"/>
      <c r="AN145" s="2"/>
      <c r="AP145" s="2"/>
      <c r="BD145" s="2"/>
      <c r="BE145" s="14"/>
      <c r="BF145" s="2"/>
      <c r="BG145" s="2"/>
      <c r="BZ145" s="2"/>
    </row>
    <row r="146" spans="1:78" ht="14.25" customHeight="1">
      <c r="A146" s="43"/>
      <c r="B146" s="43"/>
      <c r="C146" s="43"/>
      <c r="D146" s="43"/>
      <c r="E146" s="43"/>
      <c r="F146" s="43"/>
      <c r="G146" s="249" t="s">
        <v>420</v>
      </c>
      <c r="H146" s="250"/>
      <c r="I146" s="250"/>
      <c r="J146" s="250"/>
      <c r="K146" s="250"/>
      <c r="L146" s="250"/>
      <c r="M146" s="250"/>
      <c r="N146" s="250"/>
      <c r="O146" s="250"/>
      <c r="P146" s="250"/>
      <c r="Q146" s="250"/>
      <c r="R146" s="250"/>
      <c r="S146" s="250"/>
      <c r="T146" s="250"/>
      <c r="U146" s="250"/>
      <c r="V146" s="250"/>
      <c r="W146" s="251"/>
      <c r="Y146" s="37"/>
      <c r="AA146" s="62"/>
      <c r="AB146" s="62"/>
      <c r="AC146" s="62"/>
      <c r="AD146" s="62"/>
      <c r="AE146" s="62"/>
      <c r="AF146" s="62"/>
      <c r="AG146" s="228"/>
      <c r="AH146" s="62"/>
      <c r="AI146" s="62"/>
      <c r="AJ146" s="62"/>
      <c r="AK146" s="62"/>
      <c r="AL146" s="62"/>
      <c r="AM146" s="2"/>
      <c r="AN146" s="2"/>
      <c r="AP146" s="2"/>
      <c r="BB146" s="2"/>
      <c r="BC146" s="2"/>
      <c r="BD146" s="2"/>
      <c r="BE146" s="14"/>
      <c r="BF146" s="2"/>
      <c r="BG146" s="2"/>
      <c r="BZ146" s="2"/>
    </row>
    <row r="147" spans="1:78" ht="14.25" customHeight="1">
      <c r="A147" s="43"/>
      <c r="B147" s="43"/>
      <c r="C147" s="43"/>
      <c r="D147" s="43"/>
      <c r="E147" s="43"/>
      <c r="F147" s="43"/>
      <c r="G147" s="44"/>
      <c r="H147" s="716" t="s">
        <v>227</v>
      </c>
      <c r="I147" s="716"/>
      <c r="J147" s="716"/>
      <c r="K147" s="716"/>
      <c r="L147" s="716"/>
      <c r="M147" s="716"/>
      <c r="N147" s="716"/>
      <c r="O147" s="716"/>
      <c r="P147" s="716"/>
      <c r="Q147" s="716"/>
      <c r="R147" s="716"/>
      <c r="S147" s="716"/>
      <c r="T147" s="716"/>
      <c r="U147" s="716"/>
      <c r="V147" s="716"/>
      <c r="W147" s="49"/>
      <c r="Y147" s="38"/>
      <c r="AD147" s="150"/>
      <c r="AM147" s="2"/>
      <c r="AN147" s="2"/>
      <c r="AP147" s="2"/>
      <c r="BB147" s="2"/>
      <c r="BC147" s="2"/>
      <c r="BD147" s="2"/>
      <c r="BE147" s="14"/>
      <c r="BF147" s="2"/>
      <c r="BG147" s="2"/>
      <c r="BZ147" s="2"/>
    </row>
    <row r="148" spans="1:55" ht="9.75" customHeight="1">
      <c r="A148" s="43"/>
      <c r="B148" s="43"/>
      <c r="C148" s="43"/>
      <c r="D148" s="43"/>
      <c r="E148" s="43"/>
      <c r="F148" s="43"/>
      <c r="G148" s="44"/>
      <c r="H148" s="716"/>
      <c r="I148" s="716"/>
      <c r="J148" s="716"/>
      <c r="K148" s="716"/>
      <c r="L148" s="716"/>
      <c r="M148" s="716"/>
      <c r="N148" s="716"/>
      <c r="O148" s="716"/>
      <c r="P148" s="716"/>
      <c r="Q148" s="716"/>
      <c r="R148" s="716"/>
      <c r="S148" s="716"/>
      <c r="T148" s="716"/>
      <c r="U148" s="716"/>
      <c r="V148" s="716"/>
      <c r="W148" s="49"/>
      <c r="Y148" s="39"/>
      <c r="BB148" s="2"/>
      <c r="BC148" s="2"/>
    </row>
    <row r="149" spans="1:55" ht="0.75" customHeight="1" hidden="1">
      <c r="A149" s="43"/>
      <c r="B149" s="43"/>
      <c r="C149" s="43"/>
      <c r="D149" s="43"/>
      <c r="E149" s="43"/>
      <c r="F149" s="43"/>
      <c r="G149" s="44"/>
      <c r="H149" s="146"/>
      <c r="I149" s="146"/>
      <c r="J149" s="146"/>
      <c r="K149" s="146"/>
      <c r="L149" s="146"/>
      <c r="M149" s="146"/>
      <c r="N149" s="146"/>
      <c r="O149" s="146"/>
      <c r="P149" s="146"/>
      <c r="Q149" s="146"/>
      <c r="R149" s="146"/>
      <c r="S149" s="146"/>
      <c r="T149" s="146"/>
      <c r="U149" s="146"/>
      <c r="V149" s="146"/>
      <c r="W149" s="49"/>
      <c r="Y149" s="39"/>
      <c r="BB149" s="2"/>
      <c r="BC149" s="2"/>
    </row>
    <row r="150" spans="1:55" ht="2.25" customHeight="1" hidden="1">
      <c r="A150" s="43"/>
      <c r="B150" s="43"/>
      <c r="C150" s="43"/>
      <c r="D150" s="43"/>
      <c r="E150" s="43"/>
      <c r="F150" s="43"/>
      <c r="G150" s="701" t="s">
        <v>423</v>
      </c>
      <c r="H150" s="702"/>
      <c r="I150" s="702"/>
      <c r="J150" s="702"/>
      <c r="K150" s="702"/>
      <c r="L150" s="702"/>
      <c r="M150" s="702"/>
      <c r="N150" s="702"/>
      <c r="O150" s="702"/>
      <c r="P150" s="702"/>
      <c r="Q150" s="702"/>
      <c r="R150" s="702"/>
      <c r="S150" s="702"/>
      <c r="T150" s="702"/>
      <c r="U150" s="702"/>
      <c r="V150" s="702"/>
      <c r="W150" s="703"/>
      <c r="Y150" s="39"/>
      <c r="AC150" s="2"/>
      <c r="AD150" s="2"/>
      <c r="AE150" s="218"/>
      <c r="AF150" s="218"/>
      <c r="AG150" s="229"/>
      <c r="AH150" s="218"/>
      <c r="AI150" s="218"/>
      <c r="AJ150" s="218"/>
      <c r="AK150" s="218"/>
      <c r="AL150" s="218"/>
      <c r="AM150" s="218"/>
      <c r="AN150" s="218"/>
      <c r="AO150" s="218"/>
      <c r="AP150" s="218"/>
      <c r="AQ150" s="218"/>
      <c r="AR150" s="218"/>
      <c r="AS150" s="218"/>
      <c r="AT150" s="218"/>
      <c r="AU150" s="218"/>
      <c r="BB150" s="2"/>
      <c r="BC150" s="2"/>
    </row>
    <row r="151" spans="1:55" ht="14.25" customHeight="1">
      <c r="A151" s="43"/>
      <c r="B151" s="43"/>
      <c r="C151" s="43"/>
      <c r="D151" s="43"/>
      <c r="E151" s="43"/>
      <c r="F151" s="43"/>
      <c r="G151" s="701"/>
      <c r="H151" s="702"/>
      <c r="I151" s="702"/>
      <c r="J151" s="702"/>
      <c r="K151" s="702"/>
      <c r="L151" s="702"/>
      <c r="M151" s="702"/>
      <c r="N151" s="702"/>
      <c r="O151" s="702"/>
      <c r="P151" s="702"/>
      <c r="Q151" s="702"/>
      <c r="R151" s="702"/>
      <c r="S151" s="702"/>
      <c r="T151" s="702"/>
      <c r="U151" s="702"/>
      <c r="V151" s="702"/>
      <c r="W151" s="703"/>
      <c r="Y151" s="39"/>
      <c r="AC151" s="2"/>
      <c r="AD151" s="2"/>
      <c r="AE151" s="218"/>
      <c r="AF151" s="218"/>
      <c r="AG151" s="229"/>
      <c r="AH151" s="218"/>
      <c r="AI151" s="218"/>
      <c r="AJ151" s="218"/>
      <c r="AK151" s="218"/>
      <c r="AL151" s="218"/>
      <c r="AM151" s="218"/>
      <c r="AN151" s="218"/>
      <c r="AO151" s="218"/>
      <c r="AP151" s="218"/>
      <c r="AQ151" s="218"/>
      <c r="AR151" s="218"/>
      <c r="AS151" s="218"/>
      <c r="AT151" s="218"/>
      <c r="AU151" s="218"/>
      <c r="BB151" s="2"/>
      <c r="BC151" s="2"/>
    </row>
    <row r="152" spans="1:47" ht="14.25" customHeight="1">
      <c r="A152" s="43"/>
      <c r="B152" s="43"/>
      <c r="C152" s="43"/>
      <c r="D152" s="43"/>
      <c r="E152" s="43"/>
      <c r="F152" s="43"/>
      <c r="G152" s="701"/>
      <c r="H152" s="702"/>
      <c r="I152" s="702"/>
      <c r="J152" s="702"/>
      <c r="K152" s="702"/>
      <c r="L152" s="702"/>
      <c r="M152" s="702"/>
      <c r="N152" s="702"/>
      <c r="O152" s="702"/>
      <c r="P152" s="702"/>
      <c r="Q152" s="702"/>
      <c r="R152" s="702"/>
      <c r="S152" s="702"/>
      <c r="T152" s="702"/>
      <c r="U152" s="702"/>
      <c r="V152" s="702"/>
      <c r="W152" s="703"/>
      <c r="Y152" s="39"/>
      <c r="AC152" s="2"/>
      <c r="AD152" s="2"/>
      <c r="AE152" s="218"/>
      <c r="AF152" s="218"/>
      <c r="AG152" s="229"/>
      <c r="AH152" s="218"/>
      <c r="AI152" s="218"/>
      <c r="AJ152" s="218"/>
      <c r="AK152" s="218"/>
      <c r="AL152" s="218"/>
      <c r="AM152" s="218"/>
      <c r="AN152" s="218"/>
      <c r="AO152" s="218"/>
      <c r="AP152" s="218"/>
      <c r="AQ152" s="218"/>
      <c r="AR152" s="218"/>
      <c r="AS152" s="218"/>
      <c r="AT152" s="218"/>
      <c r="AU152" s="218"/>
    </row>
    <row r="153" spans="1:47" ht="14.25" customHeight="1">
      <c r="A153" s="43"/>
      <c r="B153" s="43"/>
      <c r="C153" s="43"/>
      <c r="D153" s="43"/>
      <c r="E153" s="43"/>
      <c r="F153" s="43"/>
      <c r="G153" s="701"/>
      <c r="H153" s="702"/>
      <c r="I153" s="702"/>
      <c r="J153" s="702"/>
      <c r="K153" s="702"/>
      <c r="L153" s="702"/>
      <c r="M153" s="702"/>
      <c r="N153" s="702"/>
      <c r="O153" s="702"/>
      <c r="P153" s="702"/>
      <c r="Q153" s="702"/>
      <c r="R153" s="702"/>
      <c r="S153" s="702"/>
      <c r="T153" s="702"/>
      <c r="U153" s="702"/>
      <c r="V153" s="702"/>
      <c r="W153" s="703"/>
      <c r="Y153" s="39"/>
      <c r="AA153" s="63"/>
      <c r="AB153" s="63"/>
      <c r="AC153" s="63"/>
      <c r="AD153" s="63"/>
      <c r="AE153" s="218"/>
      <c r="AF153" s="218"/>
      <c r="AG153" s="229"/>
      <c r="AH153" s="218"/>
      <c r="AI153" s="218"/>
      <c r="AJ153" s="218"/>
      <c r="AK153" s="218"/>
      <c r="AL153" s="218"/>
      <c r="AM153" s="218"/>
      <c r="AN153" s="218"/>
      <c r="AO153" s="218"/>
      <c r="AP153" s="218"/>
      <c r="AQ153" s="218"/>
      <c r="AR153" s="218"/>
      <c r="AS153" s="218"/>
      <c r="AT153" s="218"/>
      <c r="AU153" s="218"/>
    </row>
    <row r="154" spans="1:47" ht="14.25" customHeight="1">
      <c r="A154" s="43"/>
      <c r="B154" s="43"/>
      <c r="C154" s="43"/>
      <c r="D154" s="43"/>
      <c r="E154" s="43"/>
      <c r="F154" s="43"/>
      <c r="G154" s="701"/>
      <c r="H154" s="702"/>
      <c r="I154" s="702"/>
      <c r="J154" s="702"/>
      <c r="K154" s="702"/>
      <c r="L154" s="702"/>
      <c r="M154" s="702"/>
      <c r="N154" s="702"/>
      <c r="O154" s="702"/>
      <c r="P154" s="702"/>
      <c r="Q154" s="702"/>
      <c r="R154" s="702"/>
      <c r="S154" s="702"/>
      <c r="T154" s="702"/>
      <c r="U154" s="702"/>
      <c r="V154" s="702"/>
      <c r="W154" s="703"/>
      <c r="Y154" s="31"/>
      <c r="AA154" s="63"/>
      <c r="AB154" s="63"/>
      <c r="AC154" s="63"/>
      <c r="AD154" s="63"/>
      <c r="AE154" s="218"/>
      <c r="AF154" s="218"/>
      <c r="AG154" s="229"/>
      <c r="AH154" s="218"/>
      <c r="AI154" s="218"/>
      <c r="AJ154" s="218"/>
      <c r="AK154" s="218"/>
      <c r="AL154" s="218"/>
      <c r="AM154" s="218"/>
      <c r="AN154" s="218"/>
      <c r="AO154" s="218"/>
      <c r="AP154" s="218"/>
      <c r="AQ154" s="218"/>
      <c r="AR154" s="218"/>
      <c r="AS154" s="218"/>
      <c r="AT154" s="218"/>
      <c r="AU154" s="218"/>
    </row>
    <row r="155" spans="1:47" ht="14.25" customHeight="1">
      <c r="A155" s="43"/>
      <c r="B155" s="43"/>
      <c r="C155" s="43"/>
      <c r="D155" s="43"/>
      <c r="E155" s="43"/>
      <c r="F155" s="43"/>
      <c r="G155" s="701"/>
      <c r="H155" s="702"/>
      <c r="I155" s="702"/>
      <c r="J155" s="702"/>
      <c r="K155" s="702"/>
      <c r="L155" s="702"/>
      <c r="M155" s="702"/>
      <c r="N155" s="702"/>
      <c r="O155" s="702"/>
      <c r="P155" s="702"/>
      <c r="Q155" s="702"/>
      <c r="R155" s="702"/>
      <c r="S155" s="702"/>
      <c r="T155" s="702"/>
      <c r="U155" s="702"/>
      <c r="V155" s="702"/>
      <c r="W155" s="703"/>
      <c r="Y155" s="40"/>
      <c r="AA155" s="50"/>
      <c r="AB155" s="50"/>
      <c r="AC155" s="50"/>
      <c r="AD155" s="50"/>
      <c r="AE155" s="218"/>
      <c r="AF155" s="218"/>
      <c r="AG155" s="229"/>
      <c r="AH155" s="218"/>
      <c r="AI155" s="218"/>
      <c r="AJ155" s="218"/>
      <c r="AK155" s="218"/>
      <c r="AL155" s="218"/>
      <c r="AM155" s="218"/>
      <c r="AN155" s="218"/>
      <c r="AO155" s="218"/>
      <c r="AP155" s="218"/>
      <c r="AQ155" s="218"/>
      <c r="AR155" s="218"/>
      <c r="AS155" s="218"/>
      <c r="AT155" s="218"/>
      <c r="AU155" s="218"/>
    </row>
    <row r="156" spans="1:47" ht="14.25" customHeight="1">
      <c r="A156" s="43"/>
      <c r="B156" s="43"/>
      <c r="C156" s="43"/>
      <c r="D156" s="43"/>
      <c r="E156" s="43"/>
      <c r="F156" s="43"/>
      <c r="G156" s="701"/>
      <c r="H156" s="702"/>
      <c r="I156" s="702"/>
      <c r="J156" s="702"/>
      <c r="K156" s="702"/>
      <c r="L156" s="702"/>
      <c r="M156" s="702"/>
      <c r="N156" s="702"/>
      <c r="O156" s="702"/>
      <c r="P156" s="702"/>
      <c r="Q156" s="702"/>
      <c r="R156" s="702"/>
      <c r="S156" s="702"/>
      <c r="T156" s="702"/>
      <c r="U156" s="702"/>
      <c r="V156" s="702"/>
      <c r="W156" s="703"/>
      <c r="Y156" s="31"/>
      <c r="AA156" s="51"/>
      <c r="AB156" s="51"/>
      <c r="AC156" s="51"/>
      <c r="AD156" s="51"/>
      <c r="AE156" s="218"/>
      <c r="AF156" s="218"/>
      <c r="AG156" s="229"/>
      <c r="AH156" s="218"/>
      <c r="AI156" s="218"/>
      <c r="AJ156" s="218"/>
      <c r="AK156" s="218"/>
      <c r="AL156" s="218"/>
      <c r="AM156" s="218"/>
      <c r="AN156" s="218"/>
      <c r="AO156" s="218"/>
      <c r="AP156" s="218"/>
      <c r="AQ156" s="218"/>
      <c r="AR156" s="218"/>
      <c r="AS156" s="218"/>
      <c r="AT156" s="218"/>
      <c r="AU156" s="218"/>
    </row>
    <row r="157" spans="1:47" ht="14.25" customHeight="1">
      <c r="A157" s="43"/>
      <c r="B157" s="43"/>
      <c r="C157" s="43"/>
      <c r="D157" s="43"/>
      <c r="E157" s="43"/>
      <c r="F157" s="43"/>
      <c r="G157" s="701"/>
      <c r="H157" s="702"/>
      <c r="I157" s="702"/>
      <c r="J157" s="702"/>
      <c r="K157" s="702"/>
      <c r="L157" s="702"/>
      <c r="M157" s="702"/>
      <c r="N157" s="702"/>
      <c r="O157" s="702"/>
      <c r="P157" s="702"/>
      <c r="Q157" s="702"/>
      <c r="R157" s="702"/>
      <c r="S157" s="702"/>
      <c r="T157" s="702"/>
      <c r="U157" s="702"/>
      <c r="V157" s="702"/>
      <c r="W157" s="703"/>
      <c r="Y157" s="41"/>
      <c r="AA157" s="64"/>
      <c r="AB157" s="64"/>
      <c r="AC157" s="64"/>
      <c r="AD157" s="64"/>
      <c r="AE157" s="218"/>
      <c r="AF157" s="218"/>
      <c r="AG157" s="229"/>
      <c r="AH157" s="218"/>
      <c r="AI157" s="218"/>
      <c r="AJ157" s="218"/>
      <c r="AK157" s="218"/>
      <c r="AL157" s="218"/>
      <c r="AM157" s="218"/>
      <c r="AN157" s="218"/>
      <c r="AO157" s="218"/>
      <c r="AP157" s="218"/>
      <c r="AQ157" s="218"/>
      <c r="AR157" s="218"/>
      <c r="AS157" s="218"/>
      <c r="AT157" s="218"/>
      <c r="AU157" s="218"/>
    </row>
    <row r="158" spans="1:47" ht="14.25" customHeight="1">
      <c r="A158" s="43"/>
      <c r="B158" s="43"/>
      <c r="C158" s="43"/>
      <c r="D158" s="43"/>
      <c r="E158" s="43"/>
      <c r="F158" s="43"/>
      <c r="G158" s="701"/>
      <c r="H158" s="702"/>
      <c r="I158" s="702"/>
      <c r="J158" s="702"/>
      <c r="K158" s="702"/>
      <c r="L158" s="702"/>
      <c r="M158" s="702"/>
      <c r="N158" s="702"/>
      <c r="O158" s="702"/>
      <c r="P158" s="702"/>
      <c r="Q158" s="702"/>
      <c r="R158" s="702"/>
      <c r="S158" s="702"/>
      <c r="T158" s="702"/>
      <c r="U158" s="702"/>
      <c r="V158" s="702"/>
      <c r="W158" s="703"/>
      <c r="Y158" s="42"/>
      <c r="AA158" s="65"/>
      <c r="AB158" s="65"/>
      <c r="AC158" s="65"/>
      <c r="AD158" s="65"/>
      <c r="AE158" s="218"/>
      <c r="AF158" s="218"/>
      <c r="AG158" s="229"/>
      <c r="AH158" s="218"/>
      <c r="AI158" s="218"/>
      <c r="AJ158" s="218"/>
      <c r="AK158" s="218"/>
      <c r="AL158" s="218"/>
      <c r="AM158" s="218"/>
      <c r="AN158" s="218"/>
      <c r="AO158" s="218"/>
      <c r="AP158" s="218"/>
      <c r="AQ158" s="218"/>
      <c r="AR158" s="218"/>
      <c r="AS158" s="218"/>
      <c r="AT158" s="218"/>
      <c r="AU158" s="218"/>
    </row>
    <row r="159" spans="1:47" ht="28.5" customHeight="1">
      <c r="A159" s="43"/>
      <c r="B159" s="43"/>
      <c r="C159" s="43"/>
      <c r="D159" s="43"/>
      <c r="E159" s="43"/>
      <c r="F159" s="43"/>
      <c r="G159" s="701"/>
      <c r="H159" s="702"/>
      <c r="I159" s="702"/>
      <c r="J159" s="702"/>
      <c r="K159" s="702"/>
      <c r="L159" s="702"/>
      <c r="M159" s="702"/>
      <c r="N159" s="702"/>
      <c r="O159" s="702"/>
      <c r="P159" s="702"/>
      <c r="Q159" s="702"/>
      <c r="R159" s="702"/>
      <c r="S159" s="702"/>
      <c r="T159" s="702"/>
      <c r="U159" s="702"/>
      <c r="V159" s="702"/>
      <c r="W159" s="703"/>
      <c r="Y159" s="31"/>
      <c r="AA159" s="65"/>
      <c r="AB159" s="65"/>
      <c r="AC159" s="65"/>
      <c r="AD159" s="65"/>
      <c r="AE159" s="218"/>
      <c r="AF159" s="218"/>
      <c r="AG159" s="229"/>
      <c r="AH159" s="218"/>
      <c r="AI159" s="218"/>
      <c r="AJ159" s="218"/>
      <c r="AK159" s="218"/>
      <c r="AL159" s="218"/>
      <c r="AM159" s="218"/>
      <c r="AN159" s="218"/>
      <c r="AO159" s="218"/>
      <c r="AP159" s="218"/>
      <c r="AQ159" s="218"/>
      <c r="AR159" s="218"/>
      <c r="AS159" s="218"/>
      <c r="AT159" s="218"/>
      <c r="AU159" s="218"/>
    </row>
    <row r="160" spans="1:78" s="118" customFormat="1" ht="14.25" customHeight="1">
      <c r="A160" s="117"/>
      <c r="B160" s="117"/>
      <c r="C160" s="117"/>
      <c r="D160" s="117"/>
      <c r="E160" s="117"/>
      <c r="F160" s="117"/>
      <c r="G160" s="701"/>
      <c r="H160" s="702"/>
      <c r="I160" s="702"/>
      <c r="J160" s="702"/>
      <c r="K160" s="702"/>
      <c r="L160" s="702"/>
      <c r="M160" s="702"/>
      <c r="N160" s="702"/>
      <c r="O160" s="702"/>
      <c r="P160" s="702"/>
      <c r="Q160" s="702"/>
      <c r="R160" s="702"/>
      <c r="S160" s="702"/>
      <c r="T160" s="702"/>
      <c r="U160" s="702"/>
      <c r="V160" s="702"/>
      <c r="W160" s="703"/>
      <c r="Y160" s="31"/>
      <c r="AA160" s="119"/>
      <c r="AB160" s="119"/>
      <c r="AC160" s="119"/>
      <c r="AD160" s="119"/>
      <c r="AE160" s="218"/>
      <c r="AF160" s="218"/>
      <c r="AG160" s="229"/>
      <c r="AH160" s="218"/>
      <c r="AI160" s="218"/>
      <c r="AJ160" s="218"/>
      <c r="AK160" s="218"/>
      <c r="AL160" s="218"/>
      <c r="AM160" s="218"/>
      <c r="AN160" s="218"/>
      <c r="AO160" s="218"/>
      <c r="AP160" s="218"/>
      <c r="AQ160" s="218"/>
      <c r="AR160" s="218"/>
      <c r="AS160" s="218"/>
      <c r="AT160" s="218"/>
      <c r="AU160" s="218"/>
      <c r="BB160" s="20"/>
      <c r="BC160" s="20"/>
      <c r="BD160" s="120"/>
      <c r="BE160" s="120"/>
      <c r="BF160" s="120"/>
      <c r="BG160" s="120"/>
      <c r="BZ160" s="121"/>
    </row>
    <row r="161" spans="1:47" ht="14.25" customHeight="1">
      <c r="A161" s="43"/>
      <c r="B161" s="43"/>
      <c r="C161" s="43"/>
      <c r="D161" s="43"/>
      <c r="E161" s="43"/>
      <c r="F161" s="43"/>
      <c r="G161" s="701"/>
      <c r="H161" s="702"/>
      <c r="I161" s="702"/>
      <c r="J161" s="702"/>
      <c r="K161" s="702"/>
      <c r="L161" s="702"/>
      <c r="M161" s="702"/>
      <c r="N161" s="702"/>
      <c r="O161" s="702"/>
      <c r="P161" s="702"/>
      <c r="Q161" s="702"/>
      <c r="R161" s="702"/>
      <c r="S161" s="702"/>
      <c r="T161" s="702"/>
      <c r="U161" s="702"/>
      <c r="V161" s="702"/>
      <c r="W161" s="703"/>
      <c r="Y161" s="31"/>
      <c r="AA161" s="65"/>
      <c r="AB161" s="65"/>
      <c r="AC161" s="65"/>
      <c r="AD161" s="65"/>
      <c r="AE161" s="218"/>
      <c r="AF161" s="218"/>
      <c r="AG161" s="229"/>
      <c r="AH161" s="218"/>
      <c r="AI161" s="218"/>
      <c r="AJ161" s="218"/>
      <c r="AK161" s="218"/>
      <c r="AL161" s="218"/>
      <c r="AM161" s="218"/>
      <c r="AN161" s="218"/>
      <c r="AO161" s="218"/>
      <c r="AP161" s="218"/>
      <c r="AQ161" s="218"/>
      <c r="AR161" s="218"/>
      <c r="AS161" s="218"/>
      <c r="AT161" s="218"/>
      <c r="AU161" s="218"/>
    </row>
    <row r="162" spans="1:47" ht="14.25" customHeight="1">
      <c r="A162" s="43"/>
      <c r="B162" s="43"/>
      <c r="C162" s="43"/>
      <c r="D162" s="43"/>
      <c r="E162" s="43"/>
      <c r="F162" s="43"/>
      <c r="G162" s="701"/>
      <c r="H162" s="702"/>
      <c r="I162" s="702"/>
      <c r="J162" s="702"/>
      <c r="K162" s="702"/>
      <c r="L162" s="702"/>
      <c r="M162" s="702"/>
      <c r="N162" s="702"/>
      <c r="O162" s="702"/>
      <c r="P162" s="702"/>
      <c r="Q162" s="702"/>
      <c r="R162" s="702"/>
      <c r="S162" s="702"/>
      <c r="T162" s="702"/>
      <c r="U162" s="702"/>
      <c r="V162" s="702"/>
      <c r="W162" s="703"/>
      <c r="Y162" s="41"/>
      <c r="AA162" s="66"/>
      <c r="AB162" s="66"/>
      <c r="AC162" s="66"/>
      <c r="AD162" s="66"/>
      <c r="AE162" s="218"/>
      <c r="AF162" s="218"/>
      <c r="AG162" s="229"/>
      <c r="AH162" s="218"/>
      <c r="AI162" s="218"/>
      <c r="AJ162" s="218"/>
      <c r="AK162" s="218"/>
      <c r="AL162" s="218"/>
      <c r="AM162" s="218"/>
      <c r="AN162" s="218"/>
      <c r="AO162" s="218"/>
      <c r="AP162" s="218"/>
      <c r="AQ162" s="218"/>
      <c r="AR162" s="218"/>
      <c r="AS162" s="218"/>
      <c r="AT162" s="218"/>
      <c r="AU162" s="218"/>
    </row>
    <row r="163" spans="1:78" ht="14.25" customHeight="1">
      <c r="A163" s="43"/>
      <c r="B163" s="43"/>
      <c r="C163" s="43"/>
      <c r="D163" s="43"/>
      <c r="E163" s="43"/>
      <c r="F163" s="43"/>
      <c r="G163" s="701"/>
      <c r="H163" s="702"/>
      <c r="I163" s="702"/>
      <c r="J163" s="702"/>
      <c r="K163" s="702"/>
      <c r="L163" s="702"/>
      <c r="M163" s="702"/>
      <c r="N163" s="702"/>
      <c r="O163" s="702"/>
      <c r="P163" s="702"/>
      <c r="Q163" s="702"/>
      <c r="R163" s="702"/>
      <c r="S163" s="702"/>
      <c r="T163" s="702"/>
      <c r="U163" s="702"/>
      <c r="V163" s="702"/>
      <c r="W163" s="703"/>
      <c r="Y163" s="42"/>
      <c r="AA163" s="67"/>
      <c r="AB163" s="67"/>
      <c r="AC163" s="67"/>
      <c r="AD163" s="67"/>
      <c r="AE163" s="218"/>
      <c r="AF163" s="218"/>
      <c r="AG163" s="229"/>
      <c r="AH163" s="218"/>
      <c r="AI163" s="218"/>
      <c r="AJ163" s="218"/>
      <c r="AK163" s="218"/>
      <c r="AL163" s="218"/>
      <c r="AM163" s="218"/>
      <c r="AN163" s="218"/>
      <c r="AO163" s="218"/>
      <c r="AP163" s="218"/>
      <c r="AQ163" s="218"/>
      <c r="AR163" s="218"/>
      <c r="AS163" s="218"/>
      <c r="AT163" s="218"/>
      <c r="AU163" s="218"/>
      <c r="BD163" s="2"/>
      <c r="BE163" s="14"/>
      <c r="BF163" s="2"/>
      <c r="BG163" s="2"/>
      <c r="BZ163" s="2"/>
    </row>
    <row r="164" spans="1:78" ht="14.25" customHeight="1">
      <c r="A164" s="43"/>
      <c r="B164" s="43"/>
      <c r="C164" s="43"/>
      <c r="D164" s="43"/>
      <c r="E164" s="43"/>
      <c r="F164" s="43"/>
      <c r="G164" s="701"/>
      <c r="H164" s="702"/>
      <c r="I164" s="702"/>
      <c r="J164" s="702"/>
      <c r="K164" s="702"/>
      <c r="L164" s="702"/>
      <c r="M164" s="702"/>
      <c r="N164" s="702"/>
      <c r="O164" s="702"/>
      <c r="P164" s="702"/>
      <c r="Q164" s="702"/>
      <c r="R164" s="702"/>
      <c r="S164" s="702"/>
      <c r="T164" s="702"/>
      <c r="U164" s="702"/>
      <c r="V164" s="702"/>
      <c r="W164" s="703"/>
      <c r="Y164" s="42"/>
      <c r="AA164" s="67"/>
      <c r="AB164" s="67"/>
      <c r="AC164" s="67"/>
      <c r="AD164" s="67"/>
      <c r="AE164" s="218"/>
      <c r="AF164" s="218"/>
      <c r="AG164" s="229"/>
      <c r="AH164" s="218"/>
      <c r="AI164" s="218"/>
      <c r="AJ164" s="218"/>
      <c r="AK164" s="218"/>
      <c r="AL164" s="218"/>
      <c r="AM164" s="218"/>
      <c r="AN164" s="218"/>
      <c r="AO164" s="218"/>
      <c r="AP164" s="218"/>
      <c r="AQ164" s="218"/>
      <c r="AR164" s="218"/>
      <c r="AS164" s="218"/>
      <c r="AT164" s="218"/>
      <c r="AU164" s="218"/>
      <c r="BB164" s="120"/>
      <c r="BC164" s="120"/>
      <c r="BD164" s="2"/>
      <c r="BE164" s="14"/>
      <c r="BF164" s="2"/>
      <c r="BG164" s="2"/>
      <c r="BZ164" s="2"/>
    </row>
    <row r="165" spans="1:78" ht="14.25" customHeight="1">
      <c r="A165" s="43"/>
      <c r="B165" s="43"/>
      <c r="C165" s="43"/>
      <c r="D165" s="43"/>
      <c r="E165" s="43"/>
      <c r="F165" s="43"/>
      <c r="G165" s="701"/>
      <c r="H165" s="702"/>
      <c r="I165" s="702"/>
      <c r="J165" s="702"/>
      <c r="K165" s="702"/>
      <c r="L165" s="702"/>
      <c r="M165" s="702"/>
      <c r="N165" s="702"/>
      <c r="O165" s="702"/>
      <c r="P165" s="702"/>
      <c r="Q165" s="702"/>
      <c r="R165" s="702"/>
      <c r="S165" s="702"/>
      <c r="T165" s="702"/>
      <c r="U165" s="702"/>
      <c r="V165" s="702"/>
      <c r="W165" s="703"/>
      <c r="Y165" s="31"/>
      <c r="AA165" s="68"/>
      <c r="AB165" s="68"/>
      <c r="AC165" s="68"/>
      <c r="AD165" s="68"/>
      <c r="AE165" s="218"/>
      <c r="AF165" s="218"/>
      <c r="AG165" s="229"/>
      <c r="AH165" s="218"/>
      <c r="AI165" s="218"/>
      <c r="AJ165" s="218"/>
      <c r="AK165" s="218"/>
      <c r="AL165" s="218"/>
      <c r="AM165" s="218"/>
      <c r="AN165" s="218"/>
      <c r="AO165" s="218"/>
      <c r="AP165" s="218"/>
      <c r="AQ165" s="218"/>
      <c r="AR165" s="218"/>
      <c r="AS165" s="218"/>
      <c r="AT165" s="218"/>
      <c r="AU165" s="218"/>
      <c r="BD165" s="2"/>
      <c r="BE165" s="14"/>
      <c r="BF165" s="2"/>
      <c r="BG165" s="2"/>
      <c r="BZ165" s="2"/>
    </row>
    <row r="166" spans="1:78" ht="14.25" customHeight="1">
      <c r="A166" s="43"/>
      <c r="B166" s="43"/>
      <c r="C166" s="43"/>
      <c r="D166" s="43"/>
      <c r="E166" s="43"/>
      <c r="F166" s="43"/>
      <c r="G166" s="701"/>
      <c r="H166" s="702"/>
      <c r="I166" s="702"/>
      <c r="J166" s="702"/>
      <c r="K166" s="702"/>
      <c r="L166" s="702"/>
      <c r="M166" s="702"/>
      <c r="N166" s="702"/>
      <c r="O166" s="702"/>
      <c r="P166" s="702"/>
      <c r="Q166" s="702"/>
      <c r="R166" s="702"/>
      <c r="S166" s="702"/>
      <c r="T166" s="702"/>
      <c r="U166" s="702"/>
      <c r="V166" s="702"/>
      <c r="W166" s="703"/>
      <c r="AA166" s="69"/>
      <c r="AB166" s="69"/>
      <c r="AC166" s="69"/>
      <c r="AD166" s="69"/>
      <c r="AE166" s="218"/>
      <c r="AF166" s="218"/>
      <c r="AG166" s="229"/>
      <c r="AH166" s="218"/>
      <c r="AI166" s="218"/>
      <c r="AJ166" s="218"/>
      <c r="AK166" s="218"/>
      <c r="AL166" s="218"/>
      <c r="AM166" s="218"/>
      <c r="AN166" s="218"/>
      <c r="AO166" s="218"/>
      <c r="AP166" s="218"/>
      <c r="AQ166" s="218"/>
      <c r="AR166" s="218"/>
      <c r="AS166" s="218"/>
      <c r="AT166" s="218"/>
      <c r="AU166" s="218"/>
      <c r="BD166" s="2"/>
      <c r="BE166" s="14"/>
      <c r="BF166" s="2"/>
      <c r="BG166" s="2"/>
      <c r="BZ166" s="2"/>
    </row>
    <row r="167" spans="1:78" ht="14.25" customHeight="1">
      <c r="A167" s="43"/>
      <c r="B167" s="43"/>
      <c r="C167" s="43"/>
      <c r="D167" s="43"/>
      <c r="E167" s="43"/>
      <c r="F167" s="43"/>
      <c r="G167" s="701"/>
      <c r="H167" s="702"/>
      <c r="I167" s="702"/>
      <c r="J167" s="702"/>
      <c r="K167" s="702"/>
      <c r="L167" s="702"/>
      <c r="M167" s="702"/>
      <c r="N167" s="702"/>
      <c r="O167" s="702"/>
      <c r="P167" s="702"/>
      <c r="Q167" s="702"/>
      <c r="R167" s="702"/>
      <c r="S167" s="702"/>
      <c r="T167" s="702"/>
      <c r="U167" s="702"/>
      <c r="V167" s="702"/>
      <c r="W167" s="703"/>
      <c r="Y167" s="36"/>
      <c r="Z167" s="31"/>
      <c r="AA167" s="67"/>
      <c r="AB167" s="67"/>
      <c r="AC167" s="67"/>
      <c r="AD167" s="67"/>
      <c r="AE167" s="218"/>
      <c r="AF167" s="218"/>
      <c r="AG167" s="229"/>
      <c r="AH167" s="218"/>
      <c r="AI167" s="218"/>
      <c r="AJ167" s="218"/>
      <c r="AK167" s="218"/>
      <c r="AL167" s="218"/>
      <c r="AM167" s="218"/>
      <c r="AN167" s="218"/>
      <c r="AO167" s="218"/>
      <c r="AP167" s="218"/>
      <c r="AQ167" s="218"/>
      <c r="AR167" s="218"/>
      <c r="AS167" s="218"/>
      <c r="AT167" s="218"/>
      <c r="AU167" s="218"/>
      <c r="BB167" s="2"/>
      <c r="BC167" s="2"/>
      <c r="BD167" s="2"/>
      <c r="BE167" s="14"/>
      <c r="BF167" s="2"/>
      <c r="BG167" s="2"/>
      <c r="BZ167" s="2"/>
    </row>
    <row r="168" spans="1:78" ht="14.25" customHeight="1">
      <c r="A168" s="43"/>
      <c r="B168" s="43"/>
      <c r="C168" s="43"/>
      <c r="D168" s="43"/>
      <c r="E168" s="43"/>
      <c r="F168" s="43"/>
      <c r="G168" s="701"/>
      <c r="H168" s="702"/>
      <c r="I168" s="702"/>
      <c r="J168" s="702"/>
      <c r="K168" s="702"/>
      <c r="L168" s="702"/>
      <c r="M168" s="702"/>
      <c r="N168" s="702"/>
      <c r="O168" s="702"/>
      <c r="P168" s="702"/>
      <c r="Q168" s="702"/>
      <c r="R168" s="702"/>
      <c r="S168" s="702"/>
      <c r="T168" s="702"/>
      <c r="U168" s="702"/>
      <c r="V168" s="702"/>
      <c r="W168" s="703"/>
      <c r="Y168" s="37"/>
      <c r="Z168" s="31"/>
      <c r="AA168" s="67"/>
      <c r="AB168" s="67"/>
      <c r="AC168" s="67"/>
      <c r="AD168" s="67"/>
      <c r="AE168" s="218"/>
      <c r="AF168" s="218"/>
      <c r="AG168" s="229"/>
      <c r="AH168" s="218"/>
      <c r="AI168" s="218"/>
      <c r="AJ168" s="218"/>
      <c r="AK168" s="218"/>
      <c r="AL168" s="218"/>
      <c r="AM168" s="218"/>
      <c r="AN168" s="218"/>
      <c r="AO168" s="218"/>
      <c r="AP168" s="218"/>
      <c r="AQ168" s="218"/>
      <c r="AR168" s="218"/>
      <c r="AS168" s="218"/>
      <c r="AT168" s="218"/>
      <c r="AU168" s="218"/>
      <c r="BB168" s="2"/>
      <c r="BC168" s="2"/>
      <c r="BD168" s="2"/>
      <c r="BE168" s="14"/>
      <c r="BF168" s="2"/>
      <c r="BG168" s="2"/>
      <c r="BZ168" s="2"/>
    </row>
    <row r="169" spans="1:78" ht="14.25" customHeight="1">
      <c r="A169" s="43"/>
      <c r="B169" s="43"/>
      <c r="C169" s="43"/>
      <c r="D169" s="43"/>
      <c r="E169" s="43"/>
      <c r="F169" s="43"/>
      <c r="G169" s="701"/>
      <c r="H169" s="702"/>
      <c r="I169" s="702"/>
      <c r="J169" s="702"/>
      <c r="K169" s="702"/>
      <c r="L169" s="702"/>
      <c r="M169" s="702"/>
      <c r="N169" s="702"/>
      <c r="O169" s="702"/>
      <c r="P169" s="702"/>
      <c r="Q169" s="702"/>
      <c r="R169" s="702"/>
      <c r="S169" s="702"/>
      <c r="T169" s="702"/>
      <c r="U169" s="702"/>
      <c r="V169" s="702"/>
      <c r="W169" s="703"/>
      <c r="Y169" s="36"/>
      <c r="Z169" s="31"/>
      <c r="AA169" s="70"/>
      <c r="AB169" s="70"/>
      <c r="AC169" s="70"/>
      <c r="AD169" s="70"/>
      <c r="AE169" s="218"/>
      <c r="AF169" s="218"/>
      <c r="AG169" s="229"/>
      <c r="AH169" s="218"/>
      <c r="AI169" s="218"/>
      <c r="AJ169" s="218"/>
      <c r="AK169" s="218"/>
      <c r="AL169" s="218"/>
      <c r="AM169" s="218"/>
      <c r="AN169" s="218"/>
      <c r="AO169" s="218"/>
      <c r="AP169" s="218"/>
      <c r="AQ169" s="218"/>
      <c r="AR169" s="218"/>
      <c r="AS169" s="218"/>
      <c r="AT169" s="218"/>
      <c r="AU169" s="218"/>
      <c r="BB169" s="2"/>
      <c r="BC169" s="2"/>
      <c r="BD169" s="2"/>
      <c r="BE169" s="14"/>
      <c r="BF169" s="2"/>
      <c r="BG169" s="2"/>
      <c r="BZ169" s="2"/>
    </row>
    <row r="170" spans="1:78" ht="14.25" customHeight="1">
      <c r="A170" s="43"/>
      <c r="B170" s="43"/>
      <c r="C170" s="43"/>
      <c r="D170" s="43"/>
      <c r="E170" s="43"/>
      <c r="F170" s="43"/>
      <c r="G170" s="701"/>
      <c r="H170" s="702"/>
      <c r="I170" s="702"/>
      <c r="J170" s="702"/>
      <c r="K170" s="702"/>
      <c r="L170" s="702"/>
      <c r="M170" s="702"/>
      <c r="N170" s="702"/>
      <c r="O170" s="702"/>
      <c r="P170" s="702"/>
      <c r="Q170" s="702"/>
      <c r="R170" s="702"/>
      <c r="S170" s="702"/>
      <c r="T170" s="702"/>
      <c r="U170" s="702"/>
      <c r="V170" s="702"/>
      <c r="W170" s="703"/>
      <c r="Y170" s="36"/>
      <c r="Z170" s="31"/>
      <c r="AA170" s="70"/>
      <c r="AB170" s="70"/>
      <c r="AC170" s="70"/>
      <c r="AD170" s="70"/>
      <c r="AE170" s="218"/>
      <c r="AF170" s="218"/>
      <c r="AG170" s="229"/>
      <c r="AH170" s="218"/>
      <c r="AI170" s="218"/>
      <c r="AJ170" s="218"/>
      <c r="AK170" s="218"/>
      <c r="AL170" s="218"/>
      <c r="AM170" s="218"/>
      <c r="AN170" s="218"/>
      <c r="AO170" s="218"/>
      <c r="AP170" s="218"/>
      <c r="AQ170" s="218"/>
      <c r="AR170" s="218"/>
      <c r="AS170" s="218"/>
      <c r="AT170" s="218"/>
      <c r="AU170" s="218"/>
      <c r="BB170" s="2"/>
      <c r="BC170" s="2"/>
      <c r="BD170" s="2"/>
      <c r="BE170" s="14"/>
      <c r="BF170" s="2"/>
      <c r="BG170" s="2"/>
      <c r="BZ170" s="2"/>
    </row>
    <row r="171" spans="1:78" ht="16.5" customHeight="1">
      <c r="A171" s="43"/>
      <c r="B171" s="43"/>
      <c r="C171" s="43"/>
      <c r="D171" s="43"/>
      <c r="E171" s="43"/>
      <c r="F171" s="43"/>
      <c r="G171" s="701"/>
      <c r="H171" s="702"/>
      <c r="I171" s="702"/>
      <c r="J171" s="702"/>
      <c r="K171" s="702"/>
      <c r="L171" s="702"/>
      <c r="M171" s="702"/>
      <c r="N171" s="702"/>
      <c r="O171" s="702"/>
      <c r="P171" s="702"/>
      <c r="Q171" s="702"/>
      <c r="R171" s="702"/>
      <c r="S171" s="702"/>
      <c r="T171" s="702"/>
      <c r="U171" s="702"/>
      <c r="V171" s="702"/>
      <c r="W171" s="703"/>
      <c r="Y171" s="36"/>
      <c r="Z171" s="31"/>
      <c r="AA171" s="70"/>
      <c r="AB171" s="70"/>
      <c r="AC171" s="70"/>
      <c r="AD171" s="70"/>
      <c r="AE171" s="218"/>
      <c r="AF171" s="218"/>
      <c r="AG171" s="229"/>
      <c r="AH171" s="218"/>
      <c r="AI171" s="218"/>
      <c r="AJ171" s="218"/>
      <c r="AK171" s="218"/>
      <c r="AL171" s="218"/>
      <c r="AM171" s="218"/>
      <c r="AN171" s="218"/>
      <c r="AO171" s="218"/>
      <c r="AP171" s="218"/>
      <c r="AQ171" s="218"/>
      <c r="AR171" s="218"/>
      <c r="AS171" s="218"/>
      <c r="AT171" s="218"/>
      <c r="AU171" s="218"/>
      <c r="BB171" s="2"/>
      <c r="BC171" s="2"/>
      <c r="BD171" s="2"/>
      <c r="BE171" s="14"/>
      <c r="BF171" s="2"/>
      <c r="BG171" s="2"/>
      <c r="BZ171" s="2"/>
    </row>
    <row r="172" spans="1:78" ht="14.25" customHeight="1">
      <c r="A172" s="655" t="str">
        <f>A53</f>
        <v>Версия опросного листа 4.07.51 от 29.06.2021</v>
      </c>
      <c r="B172" s="43"/>
      <c r="C172" s="43"/>
      <c r="D172" s="43"/>
      <c r="E172" s="43"/>
      <c r="F172" s="43"/>
      <c r="G172" s="701"/>
      <c r="H172" s="702"/>
      <c r="I172" s="702"/>
      <c r="J172" s="702"/>
      <c r="K172" s="702"/>
      <c r="L172" s="702"/>
      <c r="M172" s="702"/>
      <c r="N172" s="702"/>
      <c r="O172" s="702"/>
      <c r="P172" s="702"/>
      <c r="Q172" s="702"/>
      <c r="R172" s="702"/>
      <c r="S172" s="702"/>
      <c r="T172" s="702"/>
      <c r="U172" s="702"/>
      <c r="V172" s="702"/>
      <c r="W172" s="703"/>
      <c r="Y172" s="39"/>
      <c r="Z172" s="31"/>
      <c r="AA172" s="31"/>
      <c r="AB172" s="31"/>
      <c r="AC172" s="31"/>
      <c r="AD172" s="31"/>
      <c r="AE172" s="218"/>
      <c r="AF172" s="218"/>
      <c r="AG172" s="229"/>
      <c r="AH172" s="218"/>
      <c r="AI172" s="218"/>
      <c r="AJ172" s="218"/>
      <c r="AK172" s="218"/>
      <c r="AL172" s="218"/>
      <c r="AM172" s="218"/>
      <c r="AN172" s="218"/>
      <c r="AO172" s="218"/>
      <c r="AP172" s="218"/>
      <c r="AQ172" s="218"/>
      <c r="AR172" s="218"/>
      <c r="AS172" s="218"/>
      <c r="AT172" s="218"/>
      <c r="AU172" s="218"/>
      <c r="BB172" s="2"/>
      <c r="BC172" s="2"/>
      <c r="BD172" s="2"/>
      <c r="BE172" s="14"/>
      <c r="BF172" s="2"/>
      <c r="BG172" s="2"/>
      <c r="BZ172" s="2"/>
    </row>
    <row r="173" spans="1:78" ht="14.25" customHeight="1" thickBot="1">
      <c r="A173" s="655"/>
      <c r="B173" s="43"/>
      <c r="C173" s="43"/>
      <c r="D173" s="43"/>
      <c r="E173" s="43"/>
      <c r="F173" s="43"/>
      <c r="G173" s="704"/>
      <c r="H173" s="705"/>
      <c r="I173" s="705"/>
      <c r="J173" s="705"/>
      <c r="K173" s="705"/>
      <c r="L173" s="705"/>
      <c r="M173" s="705"/>
      <c r="N173" s="705"/>
      <c r="O173" s="705"/>
      <c r="P173" s="705"/>
      <c r="Q173" s="705"/>
      <c r="R173" s="705"/>
      <c r="S173" s="705"/>
      <c r="T173" s="705"/>
      <c r="U173" s="705"/>
      <c r="V173" s="705"/>
      <c r="W173" s="706"/>
      <c r="Y173" s="39"/>
      <c r="Z173" s="31"/>
      <c r="AA173" s="31"/>
      <c r="AB173" s="31"/>
      <c r="AC173" s="31"/>
      <c r="AD173" s="31"/>
      <c r="AE173" s="218"/>
      <c r="AF173" s="218"/>
      <c r="AG173" s="229"/>
      <c r="AH173" s="218"/>
      <c r="AI173" s="218"/>
      <c r="AJ173" s="218"/>
      <c r="AK173" s="218"/>
      <c r="AL173" s="218"/>
      <c r="AM173" s="218"/>
      <c r="AN173" s="218"/>
      <c r="AO173" s="218"/>
      <c r="AP173" s="218"/>
      <c r="AQ173" s="218"/>
      <c r="AR173" s="218"/>
      <c r="AS173" s="218"/>
      <c r="AT173" s="218"/>
      <c r="AU173" s="218"/>
      <c r="BB173" s="2"/>
      <c r="BC173" s="2"/>
      <c r="BD173" s="2"/>
      <c r="BE173" s="14"/>
      <c r="BF173" s="2"/>
      <c r="BG173" s="2"/>
      <c r="BZ173" s="2"/>
    </row>
    <row r="174" spans="1:78" ht="14.25" customHeight="1">
      <c r="A174" s="655"/>
      <c r="B174" s="43"/>
      <c r="C174" s="688" t="s">
        <v>50</v>
      </c>
      <c r="D174" s="688"/>
      <c r="E174" s="691"/>
      <c r="F174" s="691"/>
      <c r="G174" s="707"/>
      <c r="H174" s="708"/>
      <c r="I174" s="708"/>
      <c r="J174" s="708"/>
      <c r="K174" s="708"/>
      <c r="L174" s="708"/>
      <c r="M174" s="708"/>
      <c r="N174" s="708"/>
      <c r="O174" s="708"/>
      <c r="P174" s="708"/>
      <c r="Q174" s="708"/>
      <c r="R174" s="708"/>
      <c r="S174" s="708"/>
      <c r="T174" s="708"/>
      <c r="U174" s="708"/>
      <c r="V174" s="708"/>
      <c r="W174" s="709"/>
      <c r="Z174" s="31"/>
      <c r="AA174" s="31"/>
      <c r="AB174" s="31"/>
      <c r="AC174" s="31"/>
      <c r="AD174" s="31"/>
      <c r="AE174" s="218"/>
      <c r="AF174" s="218"/>
      <c r="AG174" s="229"/>
      <c r="AH174" s="218"/>
      <c r="AI174" s="218"/>
      <c r="AJ174" s="218"/>
      <c r="AK174" s="218"/>
      <c r="AL174" s="218"/>
      <c r="AM174" s="218"/>
      <c r="AN174" s="218"/>
      <c r="AO174" s="218"/>
      <c r="AP174" s="218"/>
      <c r="AQ174" s="218"/>
      <c r="AR174" s="218"/>
      <c r="AS174" s="218"/>
      <c r="AT174" s="218"/>
      <c r="AU174" s="218"/>
      <c r="BB174" s="2"/>
      <c r="BC174" s="2"/>
      <c r="BD174" s="2"/>
      <c r="BE174" s="14"/>
      <c r="BF174" s="2"/>
      <c r="BG174" s="2"/>
      <c r="BZ174" s="2"/>
    </row>
    <row r="175" spans="1:78" ht="14.25" customHeight="1">
      <c r="A175" s="655"/>
      <c r="B175" s="43"/>
      <c r="C175" s="689"/>
      <c r="D175" s="689"/>
      <c r="E175" s="692"/>
      <c r="F175" s="692"/>
      <c r="G175" s="710"/>
      <c r="H175" s="711"/>
      <c r="I175" s="711"/>
      <c r="J175" s="711"/>
      <c r="K175" s="711"/>
      <c r="L175" s="711"/>
      <c r="M175" s="711"/>
      <c r="N175" s="711"/>
      <c r="O175" s="711"/>
      <c r="P175" s="711"/>
      <c r="Q175" s="711"/>
      <c r="R175" s="711"/>
      <c r="S175" s="711"/>
      <c r="T175" s="711"/>
      <c r="U175" s="711"/>
      <c r="V175" s="711"/>
      <c r="W175" s="712"/>
      <c r="Z175" s="31"/>
      <c r="AA175" s="31"/>
      <c r="AB175" s="31"/>
      <c r="AC175" s="31"/>
      <c r="AD175" s="31"/>
      <c r="AE175" s="218"/>
      <c r="AF175" s="218"/>
      <c r="AG175" s="229"/>
      <c r="AH175" s="218"/>
      <c r="AI175" s="218"/>
      <c r="AJ175" s="218"/>
      <c r="AK175" s="218"/>
      <c r="AL175" s="218"/>
      <c r="AM175" s="218"/>
      <c r="AN175" s="218"/>
      <c r="AO175" s="218"/>
      <c r="AP175" s="218"/>
      <c r="AQ175" s="218"/>
      <c r="AR175" s="218"/>
      <c r="AS175" s="218"/>
      <c r="AT175" s="218"/>
      <c r="AU175" s="218"/>
      <c r="BB175" s="2"/>
      <c r="BC175" s="2"/>
      <c r="BD175" s="2"/>
      <c r="BE175" s="14"/>
      <c r="BF175" s="2"/>
      <c r="BG175" s="2"/>
      <c r="BZ175" s="2"/>
    </row>
    <row r="176" spans="1:78" ht="46.5" customHeight="1" thickBot="1">
      <c r="A176" s="655"/>
      <c r="B176" s="43"/>
      <c r="C176" s="690"/>
      <c r="D176" s="690"/>
      <c r="E176" s="693"/>
      <c r="F176" s="693"/>
      <c r="G176" s="713"/>
      <c r="H176" s="714"/>
      <c r="I176" s="714"/>
      <c r="J176" s="714"/>
      <c r="K176" s="714"/>
      <c r="L176" s="714"/>
      <c r="M176" s="714"/>
      <c r="N176" s="714"/>
      <c r="O176" s="714"/>
      <c r="P176" s="714"/>
      <c r="Q176" s="714"/>
      <c r="R176" s="714"/>
      <c r="S176" s="714"/>
      <c r="T176" s="714"/>
      <c r="U176" s="714"/>
      <c r="V176" s="714"/>
      <c r="W176" s="715"/>
      <c r="Z176" s="31"/>
      <c r="AA176" s="31"/>
      <c r="AB176" s="31"/>
      <c r="AC176" s="31"/>
      <c r="AD176" s="31"/>
      <c r="AE176" s="218"/>
      <c r="AF176" s="218"/>
      <c r="AG176" s="229"/>
      <c r="AH176" s="218"/>
      <c r="AI176" s="218"/>
      <c r="AJ176" s="218"/>
      <c r="AK176" s="218"/>
      <c r="AL176" s="218"/>
      <c r="AM176" s="218"/>
      <c r="AN176" s="218"/>
      <c r="AO176" s="218"/>
      <c r="AP176" s="218"/>
      <c r="AQ176" s="218"/>
      <c r="AR176" s="218"/>
      <c r="AS176" s="218"/>
      <c r="AT176" s="218"/>
      <c r="AU176" s="218"/>
      <c r="BB176" s="2"/>
      <c r="BC176" s="2"/>
      <c r="BD176" s="2"/>
      <c r="BE176" s="14"/>
      <c r="BF176" s="2"/>
      <c r="BG176" s="2"/>
      <c r="BZ176" s="2"/>
    </row>
    <row r="177" spans="1:78" ht="14.25" customHeight="1">
      <c r="A177" s="655"/>
      <c r="B177" s="43"/>
      <c r="C177" s="620" t="s">
        <v>49</v>
      </c>
      <c r="D177" s="621"/>
      <c r="E177" s="626"/>
      <c r="F177" s="627"/>
      <c r="G177" s="44"/>
      <c r="H177" s="52" t="s">
        <v>8</v>
      </c>
      <c r="I177" s="45"/>
      <c r="J177" s="45"/>
      <c r="K177" s="45"/>
      <c r="L177" s="45"/>
      <c r="M177" s="46"/>
      <c r="N177" s="46"/>
      <c r="O177" s="46"/>
      <c r="P177" s="46"/>
      <c r="Q177" s="47"/>
      <c r="R177" s="47"/>
      <c r="S177" s="47"/>
      <c r="T177" s="47"/>
      <c r="U177" s="48"/>
      <c r="V177" s="48"/>
      <c r="W177" s="49"/>
      <c r="Z177" s="31"/>
      <c r="AA177" s="31"/>
      <c r="AB177" s="31"/>
      <c r="AC177" s="31"/>
      <c r="AD177" s="32"/>
      <c r="AE177" s="32"/>
      <c r="AF177" s="3"/>
      <c r="AG177" s="122"/>
      <c r="AH177" s="3"/>
      <c r="AI177" s="3"/>
      <c r="AJ177" s="3"/>
      <c r="AK177" s="15"/>
      <c r="AL177" s="15"/>
      <c r="AP177" s="2"/>
      <c r="BB177" s="2"/>
      <c r="BC177" s="2"/>
      <c r="BD177" s="2"/>
      <c r="BE177" s="14"/>
      <c r="BF177" s="2"/>
      <c r="BG177" s="2"/>
      <c r="BZ177" s="2"/>
    </row>
    <row r="178" spans="1:78" ht="14.25" customHeight="1">
      <c r="A178" s="655"/>
      <c r="B178" s="43"/>
      <c r="C178" s="622"/>
      <c r="D178" s="623"/>
      <c r="E178" s="628"/>
      <c r="F178" s="629"/>
      <c r="G178" s="44"/>
      <c r="H178" s="45"/>
      <c r="I178" s="45"/>
      <c r="J178" s="45"/>
      <c r="K178" s="45"/>
      <c r="L178" s="45"/>
      <c r="M178" s="46"/>
      <c r="N178" s="46"/>
      <c r="O178" s="46"/>
      <c r="P178" s="46"/>
      <c r="Q178" s="47"/>
      <c r="R178" s="47"/>
      <c r="S178" s="47"/>
      <c r="T178" s="47"/>
      <c r="U178" s="48"/>
      <c r="V178" s="48"/>
      <c r="W178" s="49"/>
      <c r="Z178" s="31"/>
      <c r="AA178" s="31"/>
      <c r="AB178" s="31"/>
      <c r="AC178" s="31"/>
      <c r="AD178" s="32"/>
      <c r="AE178" s="32"/>
      <c r="AF178" s="3"/>
      <c r="AG178" s="122"/>
      <c r="AH178" s="3"/>
      <c r="AI178" s="3"/>
      <c r="AJ178" s="3"/>
      <c r="AK178" s="15"/>
      <c r="AL178" s="15"/>
      <c r="AP178" s="2"/>
      <c r="BB178" s="2"/>
      <c r="BC178" s="2"/>
      <c r="BD178" s="2"/>
      <c r="BE178" s="14"/>
      <c r="BF178" s="2"/>
      <c r="BG178" s="2"/>
      <c r="BZ178" s="2"/>
    </row>
    <row r="179" spans="1:78" ht="14.25" customHeight="1">
      <c r="A179" s="655"/>
      <c r="B179" s="43"/>
      <c r="C179" s="622"/>
      <c r="D179" s="623"/>
      <c r="E179" s="628"/>
      <c r="F179" s="629"/>
      <c r="G179" s="44"/>
      <c r="H179" s="53" t="s">
        <v>173</v>
      </c>
      <c r="I179" s="45"/>
      <c r="J179" s="45"/>
      <c r="K179" s="45"/>
      <c r="L179" s="45"/>
      <c r="M179" s="46"/>
      <c r="N179" s="46"/>
      <c r="O179" s="46"/>
      <c r="P179" s="46"/>
      <c r="Q179" s="47"/>
      <c r="R179" s="47"/>
      <c r="S179" s="47"/>
      <c r="T179" s="47"/>
      <c r="U179" s="48"/>
      <c r="V179" s="48"/>
      <c r="W179" s="49"/>
      <c r="Z179" s="31"/>
      <c r="AA179" s="31"/>
      <c r="AB179" s="31"/>
      <c r="AC179" s="31"/>
      <c r="AD179" s="32"/>
      <c r="AE179" s="32"/>
      <c r="AF179" s="3"/>
      <c r="AG179" s="122"/>
      <c r="AH179" s="3"/>
      <c r="AI179" s="3"/>
      <c r="AJ179" s="3"/>
      <c r="AK179" s="15"/>
      <c r="AL179" s="15"/>
      <c r="AP179" s="2"/>
      <c r="BB179" s="2"/>
      <c r="BC179" s="2"/>
      <c r="BD179" s="2"/>
      <c r="BE179" s="14"/>
      <c r="BF179" s="2"/>
      <c r="BG179" s="2"/>
      <c r="BZ179" s="2"/>
    </row>
    <row r="180" spans="1:55" ht="14.25" customHeight="1">
      <c r="A180" s="655"/>
      <c r="B180" s="43"/>
      <c r="C180" s="622"/>
      <c r="D180" s="623"/>
      <c r="E180" s="628"/>
      <c r="F180" s="629"/>
      <c r="G180" s="44"/>
      <c r="H180" s="152" t="s">
        <v>174</v>
      </c>
      <c r="I180" s="45"/>
      <c r="J180" s="45"/>
      <c r="K180" s="45"/>
      <c r="L180" s="45"/>
      <c r="M180" s="46"/>
      <c r="N180" s="46"/>
      <c r="O180" s="46"/>
      <c r="P180" s="46"/>
      <c r="Q180" s="47"/>
      <c r="R180" s="47"/>
      <c r="S180" s="47"/>
      <c r="T180" s="47"/>
      <c r="U180" s="48"/>
      <c r="V180" s="48"/>
      <c r="W180" s="49"/>
      <c r="Z180" s="31"/>
      <c r="AA180" s="31"/>
      <c r="AB180" s="31"/>
      <c r="AC180" s="31"/>
      <c r="AD180" s="32"/>
      <c r="AE180" s="32"/>
      <c r="AF180" s="3"/>
      <c r="AG180" s="122"/>
      <c r="AH180" s="3"/>
      <c r="AI180" s="3"/>
      <c r="AJ180" s="3"/>
      <c r="AK180" s="15"/>
      <c r="AL180" s="15"/>
      <c r="BB180" s="2"/>
      <c r="BC180" s="2"/>
    </row>
    <row r="181" spans="1:55" ht="14.25" customHeight="1">
      <c r="A181" s="655"/>
      <c r="B181" s="43"/>
      <c r="C181" s="622"/>
      <c r="D181" s="623"/>
      <c r="E181" s="628"/>
      <c r="F181" s="629"/>
      <c r="G181" s="44"/>
      <c r="H181" s="15"/>
      <c r="I181" s="15"/>
      <c r="J181" s="15"/>
      <c r="K181" s="15"/>
      <c r="L181" s="15"/>
      <c r="M181" s="15"/>
      <c r="N181" s="15"/>
      <c r="O181" s="15"/>
      <c r="P181" s="15"/>
      <c r="Q181" s="15"/>
      <c r="R181" s="15"/>
      <c r="S181" s="15"/>
      <c r="T181" s="15"/>
      <c r="U181" s="15"/>
      <c r="V181" s="15"/>
      <c r="W181" s="49"/>
      <c r="Z181" s="31"/>
      <c r="AA181" s="31"/>
      <c r="AB181" s="31"/>
      <c r="AC181" s="31"/>
      <c r="AD181" s="32"/>
      <c r="AE181" s="32"/>
      <c r="AF181" s="3"/>
      <c r="AG181" s="122"/>
      <c r="AH181" s="3"/>
      <c r="AI181" s="3"/>
      <c r="AJ181" s="3"/>
      <c r="AK181" s="15"/>
      <c r="AL181" s="15"/>
      <c r="BB181" s="2"/>
      <c r="BC181" s="2"/>
    </row>
    <row r="182" spans="1:55" ht="14.25" customHeight="1">
      <c r="A182" s="655"/>
      <c r="B182" s="43"/>
      <c r="C182" s="622"/>
      <c r="D182" s="623"/>
      <c r="E182" s="628"/>
      <c r="F182" s="629"/>
      <c r="G182" s="44"/>
      <c r="H182" s="45" t="s">
        <v>195</v>
      </c>
      <c r="I182" s="45"/>
      <c r="J182" s="45"/>
      <c r="K182" s="45"/>
      <c r="L182" s="45"/>
      <c r="M182" s="46"/>
      <c r="N182" s="46"/>
      <c r="O182" s="46"/>
      <c r="P182" s="46"/>
      <c r="Q182" s="47"/>
      <c r="R182" s="47"/>
      <c r="S182" s="47"/>
      <c r="T182" s="47"/>
      <c r="U182" s="48"/>
      <c r="V182" s="48"/>
      <c r="W182" s="49"/>
      <c r="Z182" s="31"/>
      <c r="AA182" s="31"/>
      <c r="AB182" s="31"/>
      <c r="AC182" s="31"/>
      <c r="AD182" s="32"/>
      <c r="AE182" s="32"/>
      <c r="AF182" s="3"/>
      <c r="AG182" s="122"/>
      <c r="AH182" s="3"/>
      <c r="AI182" s="3"/>
      <c r="AJ182" s="3"/>
      <c r="AK182" s="15"/>
      <c r="AL182" s="15"/>
      <c r="BB182" s="2"/>
      <c r="BC182" s="2"/>
    </row>
    <row r="183" spans="1:55" ht="14.25" customHeight="1" thickBot="1">
      <c r="A183" s="655"/>
      <c r="B183" s="43"/>
      <c r="C183" s="624"/>
      <c r="D183" s="625"/>
      <c r="E183" s="630"/>
      <c r="F183" s="631"/>
      <c r="G183" s="44"/>
      <c r="H183" s="45"/>
      <c r="I183" s="45"/>
      <c r="J183" s="45"/>
      <c r="K183" s="45"/>
      <c r="L183" s="45"/>
      <c r="M183" s="46"/>
      <c r="N183" s="46"/>
      <c r="O183" s="46"/>
      <c r="P183" s="46"/>
      <c r="Q183" s="47"/>
      <c r="R183" s="47"/>
      <c r="S183" s="47"/>
      <c r="T183" s="47"/>
      <c r="U183" s="48"/>
      <c r="V183" s="48"/>
      <c r="W183" s="49"/>
      <c r="Z183" s="31"/>
      <c r="AA183" s="31"/>
      <c r="AB183" s="31"/>
      <c r="AC183" s="31"/>
      <c r="AD183" s="32"/>
      <c r="AE183" s="32"/>
      <c r="AF183" s="3"/>
      <c r="AG183" s="122"/>
      <c r="AH183" s="3"/>
      <c r="AI183" s="3"/>
      <c r="AJ183" s="3"/>
      <c r="AK183" s="15"/>
      <c r="AL183" s="15"/>
      <c r="BB183" s="2"/>
      <c r="BC183" s="2"/>
    </row>
    <row r="184" spans="1:23" ht="14.25" customHeight="1">
      <c r="A184" s="655"/>
      <c r="B184" s="43"/>
      <c r="C184" s="620" t="s">
        <v>48</v>
      </c>
      <c r="D184" s="621"/>
      <c r="E184" s="656"/>
      <c r="F184" s="657"/>
      <c r="G184" s="44"/>
      <c r="H184" s="53" t="s">
        <v>173</v>
      </c>
      <c r="I184" s="45"/>
      <c r="J184" s="45"/>
      <c r="K184" s="45"/>
      <c r="L184" s="45"/>
      <c r="M184" s="46"/>
      <c r="N184" s="46"/>
      <c r="O184" s="46"/>
      <c r="P184" s="46"/>
      <c r="Q184" s="47"/>
      <c r="R184" s="47"/>
      <c r="S184" s="47"/>
      <c r="T184" s="47"/>
      <c r="U184" s="48"/>
      <c r="V184" s="48"/>
      <c r="W184" s="49"/>
    </row>
    <row r="185" spans="1:23" ht="14.25" customHeight="1" thickBot="1">
      <c r="A185" s="655"/>
      <c r="B185" s="43"/>
      <c r="C185" s="622"/>
      <c r="D185" s="623"/>
      <c r="E185" s="658"/>
      <c r="F185" s="659"/>
      <c r="G185" s="153"/>
      <c r="H185" s="152" t="s">
        <v>174</v>
      </c>
      <c r="I185" s="45"/>
      <c r="J185" s="45"/>
      <c r="K185" s="45"/>
      <c r="L185" s="45"/>
      <c r="M185" s="46"/>
      <c r="N185" s="46"/>
      <c r="O185" s="46"/>
      <c r="P185" s="46"/>
      <c r="Q185" s="47"/>
      <c r="R185" s="47"/>
      <c r="S185" s="47"/>
      <c r="T185" s="47"/>
      <c r="U185" s="48"/>
      <c r="V185" s="48"/>
      <c r="W185" s="154"/>
    </row>
    <row r="186" spans="1:23" ht="14.25" customHeight="1">
      <c r="A186" s="655"/>
      <c r="B186" s="43"/>
      <c r="C186" s="622"/>
      <c r="D186" s="623"/>
      <c r="E186" s="658"/>
      <c r="F186" s="659"/>
      <c r="G186" s="28"/>
      <c r="H186" s="28"/>
      <c r="I186" s="28"/>
      <c r="J186" s="28"/>
      <c r="K186" s="28"/>
      <c r="L186" s="161"/>
      <c r="M186" s="288" t="str">
        <f>M58</f>
        <v>Номер опросного листа</v>
      </c>
      <c r="N186" s="289"/>
      <c r="O186" s="289"/>
      <c r="P186" s="289"/>
      <c r="Q186" s="289"/>
      <c r="R186" s="289"/>
      <c r="S186" s="289"/>
      <c r="T186" s="289"/>
      <c r="U186" s="289"/>
      <c r="V186" s="290"/>
      <c r="W186" s="653" t="s">
        <v>33</v>
      </c>
    </row>
    <row r="187" spans="1:88" ht="5.25" customHeight="1" thickBot="1">
      <c r="A187" s="655"/>
      <c r="B187" s="43"/>
      <c r="C187" s="622"/>
      <c r="D187" s="623"/>
      <c r="E187" s="658"/>
      <c r="F187" s="659"/>
      <c r="G187" s="264"/>
      <c r="H187" s="264"/>
      <c r="I187" s="264"/>
      <c r="J187" s="264"/>
      <c r="K187" s="264"/>
      <c r="L187" s="268"/>
      <c r="M187" s="291"/>
      <c r="N187" s="292"/>
      <c r="O187" s="292"/>
      <c r="P187" s="292"/>
      <c r="Q187" s="292"/>
      <c r="R187" s="292"/>
      <c r="S187" s="292"/>
      <c r="T187" s="292"/>
      <c r="U187" s="292"/>
      <c r="V187" s="293"/>
      <c r="W187" s="654"/>
      <c r="BS187" s="15"/>
      <c r="BT187" s="15"/>
      <c r="BU187" s="15"/>
      <c r="BV187" s="15"/>
      <c r="BW187" s="15"/>
      <c r="BX187" s="15"/>
      <c r="BY187" s="15"/>
      <c r="BZ187" s="122"/>
      <c r="CA187" s="15"/>
      <c r="CB187" s="15"/>
      <c r="CC187" s="15"/>
      <c r="CD187" s="15"/>
      <c r="CE187" s="15"/>
      <c r="CF187" s="15"/>
      <c r="CG187" s="15"/>
      <c r="CH187" s="15"/>
      <c r="CI187" s="15"/>
      <c r="CJ187" s="15"/>
    </row>
    <row r="188" spans="1:88" ht="8.25" customHeight="1" thickBot="1">
      <c r="A188" s="655"/>
      <c r="B188" s="43"/>
      <c r="C188" s="622"/>
      <c r="D188" s="623"/>
      <c r="E188" s="658"/>
      <c r="F188" s="659"/>
      <c r="G188" s="662"/>
      <c r="H188" s="265"/>
      <c r="I188" s="265"/>
      <c r="J188" s="265"/>
      <c r="K188" s="265"/>
      <c r="L188" s="269"/>
      <c r="M188" s="291"/>
      <c r="N188" s="292"/>
      <c r="O188" s="292"/>
      <c r="P188" s="292"/>
      <c r="Q188" s="292"/>
      <c r="R188" s="292"/>
      <c r="S188" s="292"/>
      <c r="T188" s="292"/>
      <c r="U188" s="292"/>
      <c r="V188" s="293"/>
      <c r="W188" s="266">
        <v>3</v>
      </c>
      <c r="BS188" s="15"/>
      <c r="BT188" s="15"/>
      <c r="BU188" s="15"/>
      <c r="BV188" s="15"/>
      <c r="BW188" s="15"/>
      <c r="BX188" s="15"/>
      <c r="BY188" s="15"/>
      <c r="BZ188" s="122"/>
      <c r="CA188" s="15"/>
      <c r="CB188" s="15"/>
      <c r="CC188" s="15"/>
      <c r="CD188" s="15"/>
      <c r="CE188" s="15"/>
      <c r="CF188" s="15"/>
      <c r="CG188" s="15"/>
      <c r="CH188" s="15"/>
      <c r="CI188" s="15"/>
      <c r="CJ188" s="15"/>
    </row>
    <row r="189" spans="1:88" ht="14.25" customHeight="1" thickBot="1">
      <c r="A189" s="43"/>
      <c r="B189" s="43"/>
      <c r="C189" s="624"/>
      <c r="D189" s="625"/>
      <c r="E189" s="660"/>
      <c r="F189" s="661"/>
      <c r="G189" s="54" t="s">
        <v>32</v>
      </c>
      <c r="H189" s="55" t="s">
        <v>51</v>
      </c>
      <c r="I189" s="54" t="s">
        <v>33</v>
      </c>
      <c r="J189" s="54" t="s">
        <v>37</v>
      </c>
      <c r="K189" s="54" t="s">
        <v>34</v>
      </c>
      <c r="L189" s="54" t="s">
        <v>35</v>
      </c>
      <c r="M189" s="294"/>
      <c r="N189" s="295"/>
      <c r="O189" s="295"/>
      <c r="P189" s="295"/>
      <c r="Q189" s="295"/>
      <c r="R189" s="295"/>
      <c r="S189" s="295"/>
      <c r="T189" s="295"/>
      <c r="U189" s="295"/>
      <c r="V189" s="296"/>
      <c r="W189" s="267"/>
      <c r="BS189" s="15"/>
      <c r="BT189" s="15"/>
      <c r="BU189" s="79"/>
      <c r="BV189" s="15"/>
      <c r="BW189" s="15"/>
      <c r="BX189" s="15"/>
      <c r="BY189" s="15"/>
      <c r="BZ189" s="122"/>
      <c r="CA189" s="15"/>
      <c r="CB189" s="15"/>
      <c r="CC189" s="15"/>
      <c r="CD189" s="15"/>
      <c r="CE189" s="15"/>
      <c r="CF189" s="15"/>
      <c r="CG189" s="15"/>
      <c r="CH189" s="15"/>
      <c r="CI189" s="15"/>
      <c r="CJ189" s="15"/>
    </row>
    <row r="190" spans="71:88" ht="0" customHeight="1" hidden="1">
      <c r="BS190" s="15"/>
      <c r="BT190" s="15"/>
      <c r="BU190" s="79"/>
      <c r="BV190" s="15"/>
      <c r="BW190" s="15"/>
      <c r="BX190" s="15"/>
      <c r="BY190" s="15"/>
      <c r="BZ190" s="122"/>
      <c r="CA190" s="15"/>
      <c r="CB190" s="15"/>
      <c r="CC190" s="15"/>
      <c r="CD190" s="15"/>
      <c r="CE190" s="15"/>
      <c r="CF190" s="15"/>
      <c r="CG190" s="15"/>
      <c r="CH190" s="15"/>
      <c r="CI190" s="15"/>
      <c r="CJ190" s="15"/>
    </row>
    <row r="191" spans="1:88" ht="15" customHeight="1" hidden="1" thickBot="1">
      <c r="A191" s="15"/>
      <c r="B191" s="15"/>
      <c r="C191" s="15"/>
      <c r="D191" s="15"/>
      <c r="E191" s="15"/>
      <c r="F191" s="15"/>
      <c r="G191" s="31"/>
      <c r="H191" s="31"/>
      <c r="I191" s="31"/>
      <c r="J191" s="31"/>
      <c r="K191" s="31"/>
      <c r="L191" s="31"/>
      <c r="M191" s="32"/>
      <c r="N191" s="32"/>
      <c r="O191" s="32"/>
      <c r="P191" s="32"/>
      <c r="Q191" s="3"/>
      <c r="R191" s="3"/>
      <c r="S191" s="3"/>
      <c r="T191" s="3"/>
      <c r="U191" s="15"/>
      <c r="V191" s="15"/>
      <c r="W191" s="15"/>
      <c r="BI191" s="14" t="s">
        <v>87</v>
      </c>
      <c r="BJ191" s="14" t="s">
        <v>88</v>
      </c>
      <c r="BK191" s="14" t="s">
        <v>234</v>
      </c>
      <c r="BL191" s="14" t="s">
        <v>230</v>
      </c>
      <c r="BM191" s="14" t="s">
        <v>65</v>
      </c>
      <c r="BN191" s="14" t="s">
        <v>0</v>
      </c>
      <c r="BO191" s="14" t="s">
        <v>1</v>
      </c>
      <c r="BQ191" s="72" t="s">
        <v>89</v>
      </c>
      <c r="BS191" s="15"/>
      <c r="BT191" s="15"/>
      <c r="BU191" s="15"/>
      <c r="BV191" s="15"/>
      <c r="BW191" s="15"/>
      <c r="BX191" s="15"/>
      <c r="BY191" s="15"/>
      <c r="BZ191" s="122"/>
      <c r="CA191" s="15"/>
      <c r="CB191" s="15"/>
      <c r="CC191" s="15"/>
      <c r="CD191" s="15"/>
      <c r="CE191" s="15"/>
      <c r="CF191" s="15"/>
      <c r="CG191" s="15"/>
      <c r="CH191" s="15"/>
      <c r="CI191" s="15"/>
      <c r="CJ191" s="15"/>
    </row>
    <row r="192" spans="61:88" ht="15" customHeight="1" hidden="1">
      <c r="BI192" s="93" t="s">
        <v>100</v>
      </c>
      <c r="BJ192" s="8" t="s">
        <v>283</v>
      </c>
      <c r="BK192" s="2" t="str">
        <f>CONCATENATE(BI192,BJ192)</f>
        <v>КМО1230 В (перем. ток)0,2 кВт (до 8 А; до 24 В)*</v>
      </c>
      <c r="BL192" s="129" t="s">
        <v>177</v>
      </c>
      <c r="BM192" s="129" t="s">
        <v>177</v>
      </c>
      <c r="BN192" s="147" t="s">
        <v>242</v>
      </c>
      <c r="BO192" s="147" t="s">
        <v>244</v>
      </c>
      <c r="BP192" s="2" t="s">
        <v>90</v>
      </c>
      <c r="BQ192" s="72" t="b">
        <f>IF(Q8="КМО",TRUE,FALSE)</f>
        <v>0</v>
      </c>
      <c r="BR192" s="77" t="s">
        <v>371</v>
      </c>
      <c r="BS192" s="79"/>
      <c r="BT192" s="79"/>
      <c r="BX192" s="137"/>
      <c r="BY192" s="79"/>
      <c r="BZ192" s="123"/>
      <c r="CA192" s="79"/>
      <c r="CB192" s="79"/>
      <c r="CC192" s="79"/>
      <c r="CD192" s="79"/>
      <c r="CE192" s="79" t="s">
        <v>184</v>
      </c>
      <c r="CF192" s="79"/>
      <c r="CG192" s="79"/>
      <c r="CH192" s="79"/>
      <c r="CI192" s="79"/>
      <c r="CJ192" s="15"/>
    </row>
    <row r="193" spans="61:88" ht="15" customHeight="1" hidden="1">
      <c r="BI193" s="93" t="s">
        <v>100</v>
      </c>
      <c r="BJ193" s="8" t="s">
        <v>284</v>
      </c>
      <c r="BK193" s="2" t="str">
        <f aca="true" t="shared" si="0" ref="BK193:BK300">CONCATENATE(BI193,BJ193)</f>
        <v>КМО1230 В (перем. ток)0,4 кВт (до 16 А; до 24 В)*</v>
      </c>
      <c r="BL193" s="129" t="s">
        <v>177</v>
      </c>
      <c r="BM193" s="129" t="s">
        <v>177</v>
      </c>
      <c r="BN193" s="147" t="s">
        <v>242</v>
      </c>
      <c r="BO193" s="147" t="s">
        <v>244</v>
      </c>
      <c r="BP193" s="2" t="s">
        <v>91</v>
      </c>
      <c r="BQ193" s="72" t="b">
        <f>OR(Q40="0,2 кВт (8,3 А; 24 В)***",Q40="0,4 кВт (16,6 А; 24 В)***",Q40="0,6 кВт (24,9 А; 24 В)***",Q40="0,8 кВт (33,2 А; 24 В)***",Q40="1,0 кВт (41,5 А; 24 В)***",Q40="1,2 кВт (49,8 А; 24 В)***",)</f>
        <v>0</v>
      </c>
      <c r="BR193" s="78" t="s">
        <v>370</v>
      </c>
      <c r="BS193" s="79"/>
      <c r="BT193" s="79"/>
      <c r="BX193" s="137"/>
      <c r="BY193" s="79"/>
      <c r="BZ193" s="123"/>
      <c r="CA193" s="79"/>
      <c r="CB193" s="79"/>
      <c r="CC193" s="79"/>
      <c r="CD193" s="79"/>
      <c r="CE193" s="79" t="s">
        <v>27</v>
      </c>
      <c r="CF193" s="79"/>
      <c r="CG193" s="79"/>
      <c r="CH193" s="79"/>
      <c r="CI193" s="79"/>
      <c r="CJ193" s="15"/>
    </row>
    <row r="194" spans="61:88" ht="15" customHeight="1" hidden="1">
      <c r="BI194" s="93" t="s">
        <v>100</v>
      </c>
      <c r="BJ194" s="8" t="s">
        <v>285</v>
      </c>
      <c r="BK194" s="2" t="str">
        <f t="shared" si="0"/>
        <v>КМО1230 В (перем. ток)0,6 кВт (до 24 А; до 24 В)*</v>
      </c>
      <c r="BL194" s="129" t="s">
        <v>177</v>
      </c>
      <c r="BM194" s="129" t="s">
        <v>177</v>
      </c>
      <c r="BN194" s="147" t="s">
        <v>242</v>
      </c>
      <c r="BO194" s="147" t="s">
        <v>244</v>
      </c>
      <c r="BQ194" s="2" t="b">
        <f>IF(OR(BQ192=TRUE,BQ193=TRUE),TRUE,FALSE)</f>
        <v>0</v>
      </c>
      <c r="BS194" s="15"/>
      <c r="BT194" s="15"/>
      <c r="BX194" s="137"/>
      <c r="BY194" s="15"/>
      <c r="BZ194" s="122"/>
      <c r="CA194" s="15"/>
      <c r="CB194" s="15"/>
      <c r="CC194" s="15"/>
      <c r="CD194" s="15"/>
      <c r="CE194" s="79" t="s">
        <v>185</v>
      </c>
      <c r="CF194" s="15"/>
      <c r="CG194" s="15"/>
      <c r="CH194" s="15"/>
      <c r="CI194" s="15"/>
      <c r="CJ194" s="15"/>
    </row>
    <row r="195" spans="61:76" ht="15" customHeight="1" hidden="1">
      <c r="BI195" s="93" t="s">
        <v>100</v>
      </c>
      <c r="BJ195" s="8" t="s">
        <v>286</v>
      </c>
      <c r="BK195" s="180" t="str">
        <f>CONCATENATE(BI195,BJ195)</f>
        <v>КМО1230 В (перем. ток)0,8 кВт (до 32 А; до 24 В)*</v>
      </c>
      <c r="BL195" s="129" t="s">
        <v>177</v>
      </c>
      <c r="BM195" s="129" t="s">
        <v>177</v>
      </c>
      <c r="BN195" s="147" t="s">
        <v>242</v>
      </c>
      <c r="BO195" s="147" t="s">
        <v>244</v>
      </c>
      <c r="BT195" s="91"/>
      <c r="BX195" s="138"/>
    </row>
    <row r="196" spans="7:78" ht="15" customHeight="1" hidden="1">
      <c r="G196" s="2"/>
      <c r="H196" s="2"/>
      <c r="I196" s="2"/>
      <c r="J196" s="2"/>
      <c r="K196" s="2"/>
      <c r="L196" s="2"/>
      <c r="M196" s="2"/>
      <c r="N196" s="2"/>
      <c r="O196" s="2"/>
      <c r="P196" s="2"/>
      <c r="Q196" s="2"/>
      <c r="R196" s="2"/>
      <c r="S196" s="2"/>
      <c r="T196" s="2"/>
      <c r="AC196" s="2"/>
      <c r="AD196" s="2"/>
      <c r="AE196" s="2"/>
      <c r="AF196" s="2"/>
      <c r="AG196" s="14"/>
      <c r="AH196" s="2"/>
      <c r="AI196" s="2"/>
      <c r="AJ196" s="2"/>
      <c r="AK196" s="2"/>
      <c r="AL196" s="2"/>
      <c r="AM196" s="2"/>
      <c r="AN196" s="2"/>
      <c r="AP196" s="2"/>
      <c r="BD196" s="2"/>
      <c r="BE196" s="14"/>
      <c r="BF196" s="2"/>
      <c r="BG196" s="2"/>
      <c r="BI196" s="93" t="s">
        <v>100</v>
      </c>
      <c r="BJ196" s="8" t="s">
        <v>287</v>
      </c>
      <c r="BK196" s="180" t="str">
        <f>CONCATENATE(BI196,BJ196)</f>
        <v>КМО1230 В (перем. ток)0,2 кВт (до 8 А; до 48 В)*</v>
      </c>
      <c r="BL196" s="129" t="s">
        <v>177</v>
      </c>
      <c r="BM196" s="129" t="s">
        <v>177</v>
      </c>
      <c r="BN196" s="147" t="s">
        <v>242</v>
      </c>
      <c r="BO196" s="147" t="s">
        <v>244</v>
      </c>
      <c r="BT196" s="91"/>
      <c r="BX196" s="138"/>
      <c r="BZ196" s="2"/>
    </row>
    <row r="197" spans="7:78" ht="15" customHeight="1" hidden="1">
      <c r="G197" s="2"/>
      <c r="H197" s="2"/>
      <c r="I197" s="2"/>
      <c r="J197" s="2"/>
      <c r="K197" s="2"/>
      <c r="L197" s="2"/>
      <c r="M197" s="2"/>
      <c r="N197" s="2"/>
      <c r="O197" s="2"/>
      <c r="P197" s="2"/>
      <c r="Q197" s="2"/>
      <c r="R197" s="2"/>
      <c r="S197" s="2"/>
      <c r="T197" s="2"/>
      <c r="AC197" s="2"/>
      <c r="AD197" s="2"/>
      <c r="AE197" s="2"/>
      <c r="AF197" s="2"/>
      <c r="AG197" s="14"/>
      <c r="AH197" s="2"/>
      <c r="AI197" s="2"/>
      <c r="AJ197" s="2"/>
      <c r="AK197" s="2"/>
      <c r="AL197" s="2"/>
      <c r="AM197" s="2"/>
      <c r="AN197" s="2"/>
      <c r="AP197" s="2"/>
      <c r="BD197" s="2"/>
      <c r="BE197" s="14"/>
      <c r="BF197" s="2"/>
      <c r="BG197" s="2"/>
      <c r="BI197" s="93" t="s">
        <v>100</v>
      </c>
      <c r="BJ197" s="8" t="s">
        <v>288</v>
      </c>
      <c r="BK197" s="180" t="str">
        <f>CONCATENATE(BI197,BJ197)</f>
        <v>КМО1230 В (перем. ток)0,4 кВт (до 16 А; до 48 В)*</v>
      </c>
      <c r="BL197" s="129" t="s">
        <v>177</v>
      </c>
      <c r="BM197" s="129" t="s">
        <v>177</v>
      </c>
      <c r="BN197" s="147" t="s">
        <v>242</v>
      </c>
      <c r="BO197" s="147" t="s">
        <v>244</v>
      </c>
      <c r="BT197" s="92"/>
      <c r="BZ197" s="2"/>
    </row>
    <row r="198" spans="7:78" ht="15" customHeight="1" hidden="1">
      <c r="G198" s="2"/>
      <c r="H198" s="2"/>
      <c r="I198" s="2"/>
      <c r="J198" s="2"/>
      <c r="K198" s="2"/>
      <c r="L198" s="2"/>
      <c r="M198" s="2"/>
      <c r="N198" s="2"/>
      <c r="O198" s="2"/>
      <c r="P198" s="2"/>
      <c r="Q198" s="2"/>
      <c r="R198" s="2"/>
      <c r="S198" s="2"/>
      <c r="T198" s="2"/>
      <c r="AC198" s="2"/>
      <c r="AD198" s="2"/>
      <c r="AE198" s="2"/>
      <c r="AF198" s="2"/>
      <c r="AG198" s="14"/>
      <c r="AH198" s="2"/>
      <c r="AI198" s="2"/>
      <c r="AJ198" s="2"/>
      <c r="AK198" s="2"/>
      <c r="AL198" s="2"/>
      <c r="AM198" s="2"/>
      <c r="AN198" s="2"/>
      <c r="AP198" s="2"/>
      <c r="BD198" s="2"/>
      <c r="BE198" s="14"/>
      <c r="BF198" s="2"/>
      <c r="BG198" s="2"/>
      <c r="BI198" s="93" t="s">
        <v>100</v>
      </c>
      <c r="BJ198" s="8" t="s">
        <v>289</v>
      </c>
      <c r="BK198" s="180" t="str">
        <f>CONCATENATE(BI198,BJ198)</f>
        <v>КМО1230 В (перем. ток)0,6 кВт (до 24 А; до 48 В)*</v>
      </c>
      <c r="BL198" s="129" t="s">
        <v>177</v>
      </c>
      <c r="BM198" s="129" t="s">
        <v>177</v>
      </c>
      <c r="BN198" s="147" t="s">
        <v>242</v>
      </c>
      <c r="BO198" s="147" t="s">
        <v>244</v>
      </c>
      <c r="BT198" s="92"/>
      <c r="BU198" s="92"/>
      <c r="BZ198" s="2"/>
    </row>
    <row r="199" spans="7:78" ht="15" customHeight="1" hidden="1">
      <c r="G199" s="2"/>
      <c r="H199" s="2"/>
      <c r="I199" s="2"/>
      <c r="J199" s="2"/>
      <c r="K199" s="2"/>
      <c r="L199" s="2"/>
      <c r="M199" s="2"/>
      <c r="N199" s="2"/>
      <c r="O199" s="2"/>
      <c r="P199" s="2"/>
      <c r="Q199" s="2"/>
      <c r="R199" s="2"/>
      <c r="S199" s="2"/>
      <c r="T199" s="2"/>
      <c r="AC199" s="2"/>
      <c r="AD199" s="2"/>
      <c r="AE199" s="2"/>
      <c r="AF199" s="2"/>
      <c r="AG199" s="14"/>
      <c r="AH199" s="2"/>
      <c r="AI199" s="2"/>
      <c r="AJ199" s="2"/>
      <c r="AK199" s="2"/>
      <c r="AL199" s="2"/>
      <c r="AM199" s="2"/>
      <c r="AN199" s="2"/>
      <c r="AP199" s="2"/>
      <c r="BD199" s="2"/>
      <c r="BE199" s="14"/>
      <c r="BF199" s="2"/>
      <c r="BG199" s="2"/>
      <c r="BI199" s="93" t="s">
        <v>100</v>
      </c>
      <c r="BJ199" s="8" t="s">
        <v>290</v>
      </c>
      <c r="BK199" s="180" t="str">
        <f>CONCATENATE(BI199,BJ199)</f>
        <v>КМО1230 В (перем. ток)0,8 кВт (до 32 А; до 48 В)*</v>
      </c>
      <c r="BL199" s="129" t="s">
        <v>177</v>
      </c>
      <c r="BM199" s="129" t="s">
        <v>177</v>
      </c>
      <c r="BN199" s="147" t="s">
        <v>242</v>
      </c>
      <c r="BO199" s="147" t="s">
        <v>244</v>
      </c>
      <c r="BT199" s="92"/>
      <c r="BU199" s="92"/>
      <c r="BZ199" s="2"/>
    </row>
    <row r="200" spans="7:78" ht="15" customHeight="1" hidden="1">
      <c r="G200" s="2"/>
      <c r="H200" s="2"/>
      <c r="I200" s="2"/>
      <c r="J200" s="2"/>
      <c r="K200" s="2"/>
      <c r="L200" s="2"/>
      <c r="M200" s="2"/>
      <c r="N200" s="2"/>
      <c r="O200" s="2"/>
      <c r="P200" s="2"/>
      <c r="Q200" s="2"/>
      <c r="R200" s="2"/>
      <c r="S200" s="2"/>
      <c r="T200" s="2"/>
      <c r="AC200" s="2"/>
      <c r="AD200" s="2"/>
      <c r="AE200" s="2"/>
      <c r="AF200" s="2"/>
      <c r="AG200" s="14"/>
      <c r="AH200" s="2"/>
      <c r="AI200" s="2"/>
      <c r="AJ200" s="2"/>
      <c r="AK200" s="2"/>
      <c r="AL200" s="2"/>
      <c r="AM200" s="2"/>
      <c r="AN200" s="2"/>
      <c r="AP200" s="2"/>
      <c r="BB200" s="2"/>
      <c r="BC200" s="2"/>
      <c r="BD200" s="2"/>
      <c r="BE200" s="14"/>
      <c r="BF200" s="2"/>
      <c r="BG200" s="2"/>
      <c r="BI200" s="93" t="s">
        <v>100</v>
      </c>
      <c r="BJ200" s="8" t="s">
        <v>424</v>
      </c>
      <c r="BK200" s="2" t="str">
        <f t="shared" si="0"/>
        <v>КМО1230 В (перем. ток)1,0 кВт (до 21 А; до 48 В)*</v>
      </c>
      <c r="BL200" s="128" t="s">
        <v>182</v>
      </c>
      <c r="BM200" s="128" t="s">
        <v>182</v>
      </c>
      <c r="BN200" s="147" t="s">
        <v>242</v>
      </c>
      <c r="BO200" s="147" t="s">
        <v>244</v>
      </c>
      <c r="BT200" s="92"/>
      <c r="BU200" s="92"/>
      <c r="BZ200" s="2"/>
    </row>
    <row r="201" spans="7:78" ht="15" customHeight="1" hidden="1">
      <c r="G201" s="2"/>
      <c r="H201" s="2"/>
      <c r="I201" s="2"/>
      <c r="J201" s="2"/>
      <c r="K201" s="2"/>
      <c r="L201" s="2"/>
      <c r="M201" s="2"/>
      <c r="N201" s="2"/>
      <c r="O201" s="2"/>
      <c r="P201" s="2"/>
      <c r="Q201" s="2"/>
      <c r="R201" s="2"/>
      <c r="S201" s="2"/>
      <c r="T201" s="2"/>
      <c r="AC201" s="2"/>
      <c r="AD201" s="2"/>
      <c r="AE201" s="2"/>
      <c r="AF201" s="2"/>
      <c r="AG201" s="14"/>
      <c r="AH201" s="2"/>
      <c r="AI201" s="2"/>
      <c r="AJ201" s="2"/>
      <c r="AK201" s="2"/>
      <c r="AL201" s="2"/>
      <c r="AM201" s="2"/>
      <c r="AN201" s="2"/>
      <c r="AP201" s="2"/>
      <c r="BB201" s="2"/>
      <c r="BC201" s="2"/>
      <c r="BD201" s="2"/>
      <c r="BE201" s="14"/>
      <c r="BF201" s="2"/>
      <c r="BG201" s="2"/>
      <c r="BI201" s="93" t="s">
        <v>100</v>
      </c>
      <c r="BJ201" s="231" t="s">
        <v>406</v>
      </c>
      <c r="BK201" s="2" t="str">
        <f t="shared" si="0"/>
        <v>КМО1230 В (перем. ток)1,0 кВт (21/10,5 А; 48/96 В)*</v>
      </c>
      <c r="BL201" s="128" t="s">
        <v>182</v>
      </c>
      <c r="BM201" s="128" t="s">
        <v>182</v>
      </c>
      <c r="BN201" s="147" t="s">
        <v>242</v>
      </c>
      <c r="BO201" s="147" t="s">
        <v>244</v>
      </c>
      <c r="BT201" s="92"/>
      <c r="BU201" s="92"/>
      <c r="BZ201" s="2"/>
    </row>
    <row r="202" spans="7:78" ht="15" customHeight="1" hidden="1">
      <c r="G202" s="2"/>
      <c r="H202" s="2"/>
      <c r="I202" s="2"/>
      <c r="J202" s="2"/>
      <c r="K202" s="2"/>
      <c r="L202" s="2"/>
      <c r="M202" s="2"/>
      <c r="N202" s="2"/>
      <c r="O202" s="2"/>
      <c r="P202" s="2"/>
      <c r="Q202" s="2"/>
      <c r="R202" s="2"/>
      <c r="S202" s="2"/>
      <c r="T202" s="2"/>
      <c r="AC202" s="2"/>
      <c r="AD202" s="2"/>
      <c r="AE202" s="2"/>
      <c r="AF202" s="2"/>
      <c r="AG202" s="14"/>
      <c r="AH202" s="2"/>
      <c r="AI202" s="2"/>
      <c r="AJ202" s="2"/>
      <c r="AK202" s="2"/>
      <c r="AL202" s="2"/>
      <c r="AM202" s="2"/>
      <c r="AN202" s="2"/>
      <c r="AP202" s="2"/>
      <c r="BB202" s="2"/>
      <c r="BC202" s="2"/>
      <c r="BD202" s="2"/>
      <c r="BE202" s="14"/>
      <c r="BF202" s="2"/>
      <c r="BG202" s="2"/>
      <c r="BI202" s="93" t="s">
        <v>100</v>
      </c>
      <c r="BJ202" s="231" t="s">
        <v>393</v>
      </c>
      <c r="BK202" s="2" t="str">
        <f t="shared" si="0"/>
        <v>КМО1230 В (перем. ток)1,25 кВт (26,1/13,1 А; 48/96 В)*</v>
      </c>
      <c r="BL202" s="130" t="s">
        <v>178</v>
      </c>
      <c r="BM202" s="130" t="s">
        <v>178</v>
      </c>
      <c r="BN202" s="147" t="s">
        <v>242</v>
      </c>
      <c r="BO202" s="147" t="s">
        <v>244</v>
      </c>
      <c r="BT202" s="92"/>
      <c r="BU202" s="92"/>
      <c r="BZ202" s="2"/>
    </row>
    <row r="203" spans="7:78" ht="15" customHeight="1" hidden="1">
      <c r="G203" s="2"/>
      <c r="H203" s="2"/>
      <c r="I203" s="2"/>
      <c r="J203" s="2"/>
      <c r="K203" s="2"/>
      <c r="L203" s="2"/>
      <c r="M203" s="2"/>
      <c r="N203" s="2"/>
      <c r="O203" s="2"/>
      <c r="P203" s="2"/>
      <c r="Q203" s="2"/>
      <c r="R203" s="2"/>
      <c r="S203" s="2"/>
      <c r="T203" s="2"/>
      <c r="AC203" s="2"/>
      <c r="AD203" s="2"/>
      <c r="AE203" s="2"/>
      <c r="AF203" s="2"/>
      <c r="AG203" s="14"/>
      <c r="AH203" s="2"/>
      <c r="AI203" s="2"/>
      <c r="AJ203" s="2"/>
      <c r="AK203" s="2"/>
      <c r="AL203" s="2"/>
      <c r="AM203" s="2"/>
      <c r="AN203" s="2"/>
      <c r="AP203" s="2"/>
      <c r="BB203" s="2"/>
      <c r="BC203" s="2"/>
      <c r="BD203" s="2"/>
      <c r="BE203" s="14"/>
      <c r="BF203" s="2"/>
      <c r="BG203" s="2"/>
      <c r="BI203" s="93" t="s">
        <v>100</v>
      </c>
      <c r="BJ203" s="231" t="s">
        <v>392</v>
      </c>
      <c r="BK203" s="2" t="str">
        <f>CONCATENATE(BI203,BJ203)</f>
        <v>КМО1230 В (перем. ток)1,5 кВт (32/16 А; 48/96 В)*</v>
      </c>
      <c r="BL203" s="130"/>
      <c r="BM203" s="130"/>
      <c r="BN203" s="147"/>
      <c r="BO203" s="147"/>
      <c r="BT203" s="92"/>
      <c r="BU203" s="92"/>
      <c r="BZ203" s="2"/>
    </row>
    <row r="204" spans="7:78" ht="15" customHeight="1" hidden="1">
      <c r="G204" s="2"/>
      <c r="H204" s="2"/>
      <c r="I204" s="2"/>
      <c r="J204" s="2"/>
      <c r="K204" s="2"/>
      <c r="L204" s="2"/>
      <c r="M204" s="2"/>
      <c r="N204" s="2"/>
      <c r="O204" s="2"/>
      <c r="P204" s="2"/>
      <c r="Q204" s="2"/>
      <c r="R204" s="2"/>
      <c r="S204" s="2"/>
      <c r="T204" s="2"/>
      <c r="AC204" s="2"/>
      <c r="AD204" s="2"/>
      <c r="AE204" s="2"/>
      <c r="AF204" s="2"/>
      <c r="AG204" s="14"/>
      <c r="AH204" s="2"/>
      <c r="AI204" s="2"/>
      <c r="AJ204" s="2"/>
      <c r="AK204" s="2"/>
      <c r="AL204" s="2"/>
      <c r="AM204" s="2"/>
      <c r="AN204" s="2"/>
      <c r="AP204" s="2"/>
      <c r="BB204" s="2"/>
      <c r="BC204" s="2"/>
      <c r="BD204" s="2"/>
      <c r="BE204" s="14"/>
      <c r="BF204" s="2"/>
      <c r="BG204" s="2"/>
      <c r="BI204" s="93" t="s">
        <v>100</v>
      </c>
      <c r="BJ204" s="8" t="s">
        <v>425</v>
      </c>
      <c r="BK204" s="2" t="str">
        <f t="shared" si="0"/>
        <v>КМО1230 В (перем. ток)2,0 кВт (до 42 А; до 48 В)*</v>
      </c>
      <c r="BL204" s="128" t="s">
        <v>182</v>
      </c>
      <c r="BM204" s="128" t="s">
        <v>182</v>
      </c>
      <c r="BN204" s="147" t="s">
        <v>242</v>
      </c>
      <c r="BO204" s="147" t="s">
        <v>244</v>
      </c>
      <c r="BT204" s="92"/>
      <c r="BU204" s="92"/>
      <c r="BZ204" s="2"/>
    </row>
    <row r="205" spans="7:78" ht="15" customHeight="1" hidden="1">
      <c r="G205" s="2"/>
      <c r="H205" s="2"/>
      <c r="I205" s="2"/>
      <c r="J205" s="2"/>
      <c r="K205" s="2"/>
      <c r="L205" s="2"/>
      <c r="M205" s="2"/>
      <c r="N205" s="2"/>
      <c r="O205" s="2"/>
      <c r="P205" s="2"/>
      <c r="Q205" s="2"/>
      <c r="R205" s="2"/>
      <c r="S205" s="2"/>
      <c r="T205" s="2"/>
      <c r="AC205" s="2"/>
      <c r="AD205" s="2"/>
      <c r="AE205" s="2"/>
      <c r="AF205" s="2"/>
      <c r="AG205" s="14"/>
      <c r="AH205" s="2"/>
      <c r="AI205" s="2"/>
      <c r="AJ205" s="2"/>
      <c r="AK205" s="2"/>
      <c r="AL205" s="2"/>
      <c r="AM205" s="2"/>
      <c r="AN205" s="2"/>
      <c r="AP205" s="2"/>
      <c r="BB205" s="2"/>
      <c r="BC205" s="2"/>
      <c r="BD205" s="2"/>
      <c r="BE205" s="14"/>
      <c r="BF205" s="2"/>
      <c r="BG205" s="2"/>
      <c r="BI205" s="93" t="s">
        <v>100</v>
      </c>
      <c r="BJ205" s="231" t="s">
        <v>394</v>
      </c>
      <c r="BK205" s="2" t="str">
        <f t="shared" si="0"/>
        <v>КМО1230 В (перем. ток)2,0 кВт (42/21 А; 48/96 В)*</v>
      </c>
      <c r="BL205" s="128" t="s">
        <v>182</v>
      </c>
      <c r="BM205" s="128" t="s">
        <v>182</v>
      </c>
      <c r="BN205" s="147" t="s">
        <v>242</v>
      </c>
      <c r="BO205" s="147" t="s">
        <v>244</v>
      </c>
      <c r="BT205" s="92"/>
      <c r="BU205" s="92"/>
      <c r="BZ205" s="2"/>
    </row>
    <row r="206" spans="7:78" ht="15" customHeight="1" hidden="1">
      <c r="G206" s="2"/>
      <c r="H206" s="2"/>
      <c r="I206" s="2"/>
      <c r="J206" s="2"/>
      <c r="K206" s="2"/>
      <c r="L206" s="2"/>
      <c r="M206" s="2"/>
      <c r="N206" s="2"/>
      <c r="O206" s="2"/>
      <c r="P206" s="2"/>
      <c r="Q206" s="2"/>
      <c r="R206" s="2"/>
      <c r="S206" s="2"/>
      <c r="T206" s="2"/>
      <c r="AC206" s="2"/>
      <c r="AD206" s="2"/>
      <c r="AE206" s="2"/>
      <c r="AF206" s="2"/>
      <c r="AG206" s="14"/>
      <c r="AH206" s="2"/>
      <c r="AI206" s="2"/>
      <c r="AJ206" s="2"/>
      <c r="AK206" s="2"/>
      <c r="AL206" s="2"/>
      <c r="AM206" s="2"/>
      <c r="AN206" s="2"/>
      <c r="AP206" s="2"/>
      <c r="BB206" s="2"/>
      <c r="BC206" s="2"/>
      <c r="BD206" s="2"/>
      <c r="BE206" s="14"/>
      <c r="BF206" s="2"/>
      <c r="BG206" s="2"/>
      <c r="BI206" s="93" t="s">
        <v>100</v>
      </c>
      <c r="BJ206" s="231" t="s">
        <v>404</v>
      </c>
      <c r="BK206" s="2" t="str">
        <f t="shared" si="0"/>
        <v>КМО1230 В (перем. ток)2,5 кВт (52,2/26,1 А; 48/96 В)*</v>
      </c>
      <c r="BL206" s="130" t="s">
        <v>178</v>
      </c>
      <c r="BM206" s="130" t="s">
        <v>178</v>
      </c>
      <c r="BN206" s="147" t="s">
        <v>242</v>
      </c>
      <c r="BO206" s="147" t="s">
        <v>244</v>
      </c>
      <c r="BT206" s="92"/>
      <c r="BU206" s="92"/>
      <c r="BZ206" s="2"/>
    </row>
    <row r="207" spans="7:78" ht="15" customHeight="1" hidden="1">
      <c r="G207" s="2"/>
      <c r="H207" s="2"/>
      <c r="I207" s="2"/>
      <c r="J207" s="2"/>
      <c r="K207" s="2"/>
      <c r="L207" s="2"/>
      <c r="M207" s="2"/>
      <c r="N207" s="2"/>
      <c r="O207" s="2"/>
      <c r="P207" s="2"/>
      <c r="Q207" s="2"/>
      <c r="R207" s="2"/>
      <c r="S207" s="2"/>
      <c r="T207" s="2"/>
      <c r="AC207" s="2"/>
      <c r="AD207" s="2"/>
      <c r="AE207" s="2"/>
      <c r="AF207" s="2"/>
      <c r="AG207" s="14"/>
      <c r="AH207" s="2"/>
      <c r="AI207" s="2"/>
      <c r="AJ207" s="2"/>
      <c r="AK207" s="2"/>
      <c r="AL207" s="2"/>
      <c r="AM207" s="2"/>
      <c r="AN207" s="2"/>
      <c r="AP207" s="2"/>
      <c r="BB207" s="2"/>
      <c r="BC207" s="2"/>
      <c r="BD207" s="2"/>
      <c r="BE207" s="14"/>
      <c r="BF207" s="2"/>
      <c r="BG207" s="2"/>
      <c r="BI207" s="93" t="s">
        <v>100</v>
      </c>
      <c r="BJ207" s="8" t="s">
        <v>426</v>
      </c>
      <c r="BK207" s="2" t="str">
        <f t="shared" si="0"/>
        <v>КМО1230 В (перем. ток)3,0 кВт (до 63 А; до 48 В)*</v>
      </c>
      <c r="BL207" s="128" t="s">
        <v>182</v>
      </c>
      <c r="BM207" s="128" t="s">
        <v>182</v>
      </c>
      <c r="BN207" s="147" t="s">
        <v>242</v>
      </c>
      <c r="BO207" s="147" t="s">
        <v>244</v>
      </c>
      <c r="BT207" s="92"/>
      <c r="BU207" s="92"/>
      <c r="BZ207" s="2"/>
    </row>
    <row r="208" spans="7:78" ht="15" customHeight="1" hidden="1">
      <c r="G208" s="2"/>
      <c r="H208" s="2"/>
      <c r="I208" s="2"/>
      <c r="J208" s="2"/>
      <c r="K208" s="2"/>
      <c r="L208" s="2"/>
      <c r="M208" s="2"/>
      <c r="N208" s="2"/>
      <c r="O208" s="2"/>
      <c r="P208" s="2"/>
      <c r="Q208" s="2"/>
      <c r="R208" s="2"/>
      <c r="S208" s="2"/>
      <c r="T208" s="2"/>
      <c r="AC208" s="2"/>
      <c r="AD208" s="2"/>
      <c r="AE208" s="2"/>
      <c r="AF208" s="2"/>
      <c r="AG208" s="14"/>
      <c r="AH208" s="2"/>
      <c r="AI208" s="2"/>
      <c r="AJ208" s="2"/>
      <c r="AK208" s="2"/>
      <c r="AL208" s="2"/>
      <c r="AM208" s="2"/>
      <c r="AN208" s="2"/>
      <c r="AP208" s="2"/>
      <c r="BB208" s="2"/>
      <c r="BC208" s="2"/>
      <c r="BD208" s="2"/>
      <c r="BE208" s="14"/>
      <c r="BF208" s="2"/>
      <c r="BG208" s="2"/>
      <c r="BI208" s="93" t="s">
        <v>100</v>
      </c>
      <c r="BJ208" s="231" t="s">
        <v>427</v>
      </c>
      <c r="BK208" s="2" t="str">
        <f t="shared" si="0"/>
        <v>КМО1230 В (перем. ток)3,0 кВт (63/31,5 А; 48/96 В)*</v>
      </c>
      <c r="BL208" s="128" t="s">
        <v>182</v>
      </c>
      <c r="BM208" s="128" t="s">
        <v>182</v>
      </c>
      <c r="BN208" s="147" t="s">
        <v>242</v>
      </c>
      <c r="BO208" s="147" t="s">
        <v>244</v>
      </c>
      <c r="BT208" s="92"/>
      <c r="BU208" s="92"/>
      <c r="BZ208" s="2"/>
    </row>
    <row r="209" spans="33:73" s="2" customFormat="1" ht="15" customHeight="1" hidden="1">
      <c r="AG209" s="14"/>
      <c r="BE209" s="14"/>
      <c r="BI209" s="93" t="s">
        <v>100</v>
      </c>
      <c r="BJ209" s="231" t="s">
        <v>405</v>
      </c>
      <c r="BK209" s="2" t="str">
        <f t="shared" si="0"/>
        <v>КМО1230 В (перем. ток)3,75 кВт (78,3/39,2 А; 48/96 В)*</v>
      </c>
      <c r="BL209" s="133" t="s">
        <v>179</v>
      </c>
      <c r="BM209" s="133" t="s">
        <v>179</v>
      </c>
      <c r="BN209" s="147" t="s">
        <v>243</v>
      </c>
      <c r="BO209" s="147" t="s">
        <v>245</v>
      </c>
      <c r="BT209" s="92"/>
      <c r="BU209" s="92"/>
    </row>
    <row r="210" spans="33:73" s="2" customFormat="1" ht="15" customHeight="1" hidden="1">
      <c r="AG210" s="14"/>
      <c r="BE210" s="14"/>
      <c r="BI210" s="93" t="s">
        <v>100</v>
      </c>
      <c r="BJ210" s="8" t="s">
        <v>428</v>
      </c>
      <c r="BK210" s="2" t="str">
        <f t="shared" si="0"/>
        <v>КМО1230 В (перем. ток)4,0 кВт (до 84 А; до 48 В)*</v>
      </c>
      <c r="BL210" s="134" t="s">
        <v>183</v>
      </c>
      <c r="BM210" s="134" t="s">
        <v>183</v>
      </c>
      <c r="BN210" s="147" t="s">
        <v>243</v>
      </c>
      <c r="BO210" s="147" t="s">
        <v>245</v>
      </c>
      <c r="BT210" s="92"/>
      <c r="BU210" s="92"/>
    </row>
    <row r="211" spans="33:73" s="2" customFormat="1" ht="15" customHeight="1" hidden="1">
      <c r="AG211" s="14"/>
      <c r="BE211" s="14"/>
      <c r="BI211" s="93" t="s">
        <v>100</v>
      </c>
      <c r="BJ211" s="231" t="s">
        <v>429</v>
      </c>
      <c r="BK211" s="2" t="str">
        <f t="shared" si="0"/>
        <v>КМО1230 В (перем. ток)4,0 кВт (84/42 А; 48/96 В)*</v>
      </c>
      <c r="BL211" s="134" t="s">
        <v>183</v>
      </c>
      <c r="BM211" s="134" t="s">
        <v>183</v>
      </c>
      <c r="BN211" s="147" t="s">
        <v>243</v>
      </c>
      <c r="BO211" s="147" t="s">
        <v>245</v>
      </c>
      <c r="BT211" s="92"/>
      <c r="BU211" s="92"/>
    </row>
    <row r="212" spans="33:73" s="2" customFormat="1" ht="15" customHeight="1" hidden="1">
      <c r="AG212" s="14"/>
      <c r="BE212" s="14"/>
      <c r="BI212" s="93" t="s">
        <v>100</v>
      </c>
      <c r="BJ212" s="231" t="s">
        <v>403</v>
      </c>
      <c r="BK212" s="2" t="str">
        <f>CONCATENATE(BI212,BJ212)</f>
        <v>КМО1230 В (перем. ток)4,5 кВт (96/48 А; 48/96 В)*</v>
      </c>
      <c r="BL212" s="134"/>
      <c r="BM212" s="134"/>
      <c r="BN212" s="147"/>
      <c r="BO212" s="147"/>
      <c r="BT212" s="92"/>
      <c r="BU212" s="92"/>
    </row>
    <row r="213" spans="33:73" s="2" customFormat="1" ht="15" customHeight="1" hidden="1">
      <c r="AG213" s="14"/>
      <c r="BE213" s="14"/>
      <c r="BI213" s="93" t="s">
        <v>100</v>
      </c>
      <c r="BJ213" s="8" t="s">
        <v>430</v>
      </c>
      <c r="BK213" s="2" t="str">
        <f t="shared" si="0"/>
        <v>КМО1230 В (перем. ток)5,0 кВт (до 104 А; до 48 В)*</v>
      </c>
      <c r="BL213" s="134" t="s">
        <v>183</v>
      </c>
      <c r="BM213" s="134" t="s">
        <v>183</v>
      </c>
      <c r="BN213" s="147" t="s">
        <v>243</v>
      </c>
      <c r="BO213" s="147" t="s">
        <v>245</v>
      </c>
      <c r="BT213" s="92"/>
      <c r="BU213" s="92"/>
    </row>
    <row r="214" spans="33:73" s="2" customFormat="1" ht="15" customHeight="1" hidden="1">
      <c r="AG214" s="14"/>
      <c r="BE214" s="14"/>
      <c r="BI214" s="93" t="s">
        <v>100</v>
      </c>
      <c r="BJ214" s="231" t="s">
        <v>431</v>
      </c>
      <c r="BK214" s="2" t="str">
        <f t="shared" si="0"/>
        <v>КМО1230 В (перем. ток)5,0 кВт (105/52,5 А; 48/96 В)*</v>
      </c>
      <c r="BL214" s="134" t="s">
        <v>183</v>
      </c>
      <c r="BM214" s="134" t="s">
        <v>183</v>
      </c>
      <c r="BN214" s="147" t="s">
        <v>243</v>
      </c>
      <c r="BO214" s="147" t="s">
        <v>245</v>
      </c>
      <c r="BT214" s="92"/>
      <c r="BU214" s="92"/>
    </row>
    <row r="215" spans="33:73" s="2" customFormat="1" ht="15" customHeight="1" hidden="1">
      <c r="AG215" s="14"/>
      <c r="BE215" s="14"/>
      <c r="BI215" s="94" t="s">
        <v>101</v>
      </c>
      <c r="BJ215" s="8" t="s">
        <v>283</v>
      </c>
      <c r="BK215" s="2" t="str">
        <f t="shared" si="0"/>
        <v>КМО2230 В (перем. ток)0,2 кВт (до 8 А; до 24 В)*</v>
      </c>
      <c r="BL215" s="171">
        <v>1</v>
      </c>
      <c r="BM215" s="131" t="s">
        <v>220</v>
      </c>
      <c r="BN215" s="147" t="s">
        <v>242</v>
      </c>
      <c r="BO215" s="147" t="s">
        <v>244</v>
      </c>
      <c r="BT215" s="92"/>
      <c r="BU215" s="92"/>
    </row>
    <row r="216" spans="33:73" s="2" customFormat="1" ht="15" customHeight="1" hidden="1">
      <c r="AG216" s="14"/>
      <c r="BE216" s="14"/>
      <c r="BI216" s="94" t="s">
        <v>101</v>
      </c>
      <c r="BJ216" s="8" t="s">
        <v>284</v>
      </c>
      <c r="BK216" s="2" t="str">
        <f t="shared" si="0"/>
        <v>КМО2230 В (перем. ток)0,4 кВт (до 16 А; до 24 В)*</v>
      </c>
      <c r="BL216" s="171">
        <v>1</v>
      </c>
      <c r="BM216" s="131" t="s">
        <v>220</v>
      </c>
      <c r="BN216" s="147" t="s">
        <v>242</v>
      </c>
      <c r="BO216" s="147" t="s">
        <v>244</v>
      </c>
      <c r="BT216" s="92"/>
      <c r="BU216" s="92"/>
    </row>
    <row r="217" spans="33:73" s="2" customFormat="1" ht="15" customHeight="1" hidden="1">
      <c r="AG217" s="14"/>
      <c r="BE217" s="14"/>
      <c r="BI217" s="94" t="s">
        <v>101</v>
      </c>
      <c r="BJ217" s="8" t="s">
        <v>285</v>
      </c>
      <c r="BK217" s="2" t="str">
        <f t="shared" si="0"/>
        <v>КМО2230 В (перем. ток)0,6 кВт (до 24 А; до 24 В)*</v>
      </c>
      <c r="BL217" s="171">
        <v>1</v>
      </c>
      <c r="BM217" s="131" t="s">
        <v>220</v>
      </c>
      <c r="BN217" s="147" t="s">
        <v>242</v>
      </c>
      <c r="BO217" s="147" t="s">
        <v>244</v>
      </c>
      <c r="BT217" s="91"/>
      <c r="BU217" s="91"/>
    </row>
    <row r="218" spans="33:73" s="2" customFormat="1" ht="15" customHeight="1" hidden="1">
      <c r="AG218" s="14"/>
      <c r="BE218" s="14"/>
      <c r="BI218" s="94" t="s">
        <v>101</v>
      </c>
      <c r="BJ218" s="8" t="s">
        <v>286</v>
      </c>
      <c r="BK218" s="180" t="str">
        <f>CONCATENATE(BI218,BJ218)</f>
        <v>КМО2230 В (перем. ток)0,8 кВт (до 32 А; до 24 В)*</v>
      </c>
      <c r="BL218" s="171">
        <v>1</v>
      </c>
      <c r="BM218" s="131" t="s">
        <v>220</v>
      </c>
      <c r="BN218" s="147" t="s">
        <v>242</v>
      </c>
      <c r="BO218" s="147" t="s">
        <v>244</v>
      </c>
      <c r="BT218" s="91"/>
      <c r="BU218" s="91"/>
    </row>
    <row r="219" spans="33:67" s="2" customFormat="1" ht="15" customHeight="1" hidden="1">
      <c r="AG219" s="14"/>
      <c r="BE219" s="14"/>
      <c r="BI219" s="94" t="s">
        <v>101</v>
      </c>
      <c r="BJ219" s="8" t="s">
        <v>287</v>
      </c>
      <c r="BK219" s="180" t="str">
        <f>CONCATENATE(BI219,BJ219)</f>
        <v>КМО2230 В (перем. ток)0,2 кВт (до 8 А; до 48 В)*</v>
      </c>
      <c r="BL219" s="171">
        <v>1</v>
      </c>
      <c r="BM219" s="131" t="s">
        <v>220</v>
      </c>
      <c r="BN219" s="147" t="s">
        <v>242</v>
      </c>
      <c r="BO219" s="147" t="s">
        <v>244</v>
      </c>
    </row>
    <row r="220" spans="33:67" s="2" customFormat="1" ht="15" customHeight="1" hidden="1">
      <c r="AG220" s="14"/>
      <c r="BE220" s="14"/>
      <c r="BI220" s="94" t="s">
        <v>101</v>
      </c>
      <c r="BJ220" s="8" t="s">
        <v>288</v>
      </c>
      <c r="BK220" s="180" t="str">
        <f>CONCATENATE(BI220,BJ220)</f>
        <v>КМО2230 В (перем. ток)0,4 кВт (до 16 А; до 48 В)*</v>
      </c>
      <c r="BL220" s="171">
        <v>1</v>
      </c>
      <c r="BM220" s="131" t="s">
        <v>220</v>
      </c>
      <c r="BN220" s="147" t="s">
        <v>242</v>
      </c>
      <c r="BO220" s="147" t="s">
        <v>244</v>
      </c>
    </row>
    <row r="221" spans="33:67" s="2" customFormat="1" ht="15" customHeight="1" hidden="1">
      <c r="AG221" s="14"/>
      <c r="BE221" s="14"/>
      <c r="BI221" s="94" t="s">
        <v>101</v>
      </c>
      <c r="BJ221" s="8" t="s">
        <v>289</v>
      </c>
      <c r="BK221" s="180" t="str">
        <f>CONCATENATE(BI221,BJ221)</f>
        <v>КМО2230 В (перем. ток)0,6 кВт (до 24 А; до 48 В)*</v>
      </c>
      <c r="BL221" s="171">
        <v>1</v>
      </c>
      <c r="BM221" s="131" t="s">
        <v>220</v>
      </c>
      <c r="BN221" s="147" t="s">
        <v>242</v>
      </c>
      <c r="BO221" s="147" t="s">
        <v>244</v>
      </c>
    </row>
    <row r="222" spans="33:67" s="2" customFormat="1" ht="15" customHeight="1" hidden="1">
      <c r="AG222" s="14"/>
      <c r="BE222" s="14"/>
      <c r="BI222" s="94" t="s">
        <v>101</v>
      </c>
      <c r="BJ222" s="8" t="s">
        <v>290</v>
      </c>
      <c r="BK222" s="180" t="str">
        <f>CONCATENATE(BI222,BJ222)</f>
        <v>КМО2230 В (перем. ток)0,8 кВт (до 32 А; до 48 В)*</v>
      </c>
      <c r="BL222" s="171">
        <v>1</v>
      </c>
      <c r="BM222" s="131" t="s">
        <v>220</v>
      </c>
      <c r="BN222" s="147" t="s">
        <v>242</v>
      </c>
      <c r="BO222" s="147" t="s">
        <v>244</v>
      </c>
    </row>
    <row r="223" spans="33:67" s="2" customFormat="1" ht="15" customHeight="1" hidden="1">
      <c r="AG223" s="14"/>
      <c r="BE223" s="14"/>
      <c r="BI223" s="94" t="s">
        <v>101</v>
      </c>
      <c r="BJ223" s="8" t="s">
        <v>424</v>
      </c>
      <c r="BK223" s="2" t="str">
        <f t="shared" si="0"/>
        <v>КМО2230 В (перем. ток)1,0 кВт (до 21 А; до 48 В)*</v>
      </c>
      <c r="BL223" s="171">
        <v>2</v>
      </c>
      <c r="BM223" s="131" t="s">
        <v>220</v>
      </c>
      <c r="BN223" s="147" t="s">
        <v>242</v>
      </c>
      <c r="BO223" s="147" t="s">
        <v>244</v>
      </c>
    </row>
    <row r="224" spans="33:67" s="2" customFormat="1" ht="15" customHeight="1" hidden="1">
      <c r="AG224" s="14"/>
      <c r="BE224" s="14"/>
      <c r="BI224" s="94" t="s">
        <v>101</v>
      </c>
      <c r="BJ224" s="231" t="s">
        <v>406</v>
      </c>
      <c r="BK224" s="2" t="str">
        <f t="shared" si="0"/>
        <v>КМО2230 В (перем. ток)1,0 кВт (21/10,5 А; 48/96 В)*</v>
      </c>
      <c r="BL224" s="171">
        <v>2</v>
      </c>
      <c r="BM224" s="131" t="s">
        <v>220</v>
      </c>
      <c r="BN224" s="147" t="s">
        <v>242</v>
      </c>
      <c r="BO224" s="147" t="s">
        <v>244</v>
      </c>
    </row>
    <row r="225" spans="33:67" s="2" customFormat="1" ht="15" customHeight="1" hidden="1">
      <c r="AG225" s="14"/>
      <c r="BE225" s="14"/>
      <c r="BI225" s="94" t="s">
        <v>101</v>
      </c>
      <c r="BJ225" s="231" t="s">
        <v>393</v>
      </c>
      <c r="BK225" s="2" t="str">
        <f t="shared" si="0"/>
        <v>КМО2230 В (перем. ток)1,25 кВт (26,1/13,1 А; 48/96 В)*</v>
      </c>
      <c r="BL225" s="171">
        <v>2</v>
      </c>
      <c r="BM225" s="131" t="s">
        <v>220</v>
      </c>
      <c r="BN225" s="147" t="s">
        <v>242</v>
      </c>
      <c r="BO225" s="147" t="s">
        <v>244</v>
      </c>
    </row>
    <row r="226" spans="33:67" s="2" customFormat="1" ht="15" customHeight="1" hidden="1">
      <c r="AG226" s="14"/>
      <c r="BE226" s="14"/>
      <c r="BI226" s="94" t="s">
        <v>101</v>
      </c>
      <c r="BJ226" s="231" t="s">
        <v>392</v>
      </c>
      <c r="BK226" s="2" t="str">
        <f>CONCATENATE(BI226,BJ226)</f>
        <v>КМО2230 В (перем. ток)1,5 кВт (32/16 А; 48/96 В)*</v>
      </c>
      <c r="BL226" s="171">
        <v>2</v>
      </c>
      <c r="BM226" s="131"/>
      <c r="BN226" s="147"/>
      <c r="BO226" s="147"/>
    </row>
    <row r="227" spans="33:67" s="2" customFormat="1" ht="15" customHeight="1" hidden="1">
      <c r="AG227" s="14"/>
      <c r="BE227" s="14"/>
      <c r="BI227" s="94" t="s">
        <v>101</v>
      </c>
      <c r="BJ227" s="8" t="s">
        <v>425</v>
      </c>
      <c r="BK227" s="2" t="str">
        <f t="shared" si="0"/>
        <v>КМО2230 В (перем. ток)2,0 кВт (до 42 А; до 48 В)*</v>
      </c>
      <c r="BL227" s="171">
        <v>2</v>
      </c>
      <c r="BM227" s="133" t="s">
        <v>219</v>
      </c>
      <c r="BN227" s="147" t="s">
        <v>243</v>
      </c>
      <c r="BO227" s="147" t="s">
        <v>245</v>
      </c>
    </row>
    <row r="228" spans="33:67" s="2" customFormat="1" ht="15" customHeight="1" hidden="1">
      <c r="AG228" s="14"/>
      <c r="BE228" s="14"/>
      <c r="BI228" s="94" t="s">
        <v>101</v>
      </c>
      <c r="BJ228" s="231" t="s">
        <v>394</v>
      </c>
      <c r="BK228" s="2" t="str">
        <f t="shared" si="0"/>
        <v>КМО2230 В (перем. ток)2,0 кВт (42/21 А; 48/96 В)*</v>
      </c>
      <c r="BL228" s="171">
        <v>2</v>
      </c>
      <c r="BM228" s="133" t="s">
        <v>219</v>
      </c>
      <c r="BN228" s="147" t="s">
        <v>243</v>
      </c>
      <c r="BO228" s="147" t="s">
        <v>245</v>
      </c>
    </row>
    <row r="229" spans="33:67" s="2" customFormat="1" ht="15" customHeight="1" hidden="1">
      <c r="AG229" s="14"/>
      <c r="BE229" s="14"/>
      <c r="BI229" s="94" t="s">
        <v>101</v>
      </c>
      <c r="BJ229" s="231" t="s">
        <v>404</v>
      </c>
      <c r="BK229" s="2" t="str">
        <f t="shared" si="0"/>
        <v>КМО2230 В (перем. ток)2,5 кВт (52,2/26,1 А; 48/96 В)*</v>
      </c>
      <c r="BL229" s="171">
        <v>2</v>
      </c>
      <c r="BM229" s="133" t="s">
        <v>219</v>
      </c>
      <c r="BN229" s="147" t="s">
        <v>243</v>
      </c>
      <c r="BO229" s="147" t="s">
        <v>245</v>
      </c>
    </row>
    <row r="230" spans="33:67" s="2" customFormat="1" ht="15" customHeight="1" hidden="1">
      <c r="AG230" s="14"/>
      <c r="BE230" s="14"/>
      <c r="BI230" s="94" t="s">
        <v>101</v>
      </c>
      <c r="BJ230" s="8" t="s">
        <v>426</v>
      </c>
      <c r="BK230" s="2" t="str">
        <f t="shared" si="0"/>
        <v>КМО2230 В (перем. ток)3,0 кВт (до 63 А; до 48 В)*</v>
      </c>
      <c r="BL230" s="171">
        <v>2</v>
      </c>
      <c r="BM230" s="133" t="s">
        <v>219</v>
      </c>
      <c r="BN230" s="147" t="s">
        <v>243</v>
      </c>
      <c r="BO230" s="147" t="s">
        <v>245</v>
      </c>
    </row>
    <row r="231" spans="33:67" s="2" customFormat="1" ht="15" customHeight="1" hidden="1">
      <c r="AG231" s="14"/>
      <c r="BE231" s="14"/>
      <c r="BI231" s="94" t="s">
        <v>101</v>
      </c>
      <c r="BJ231" s="231" t="s">
        <v>427</v>
      </c>
      <c r="BK231" s="2" t="str">
        <f t="shared" si="0"/>
        <v>КМО2230 В (перем. ток)3,0 кВт (63/31,5 А; 48/96 В)*</v>
      </c>
      <c r="BL231" s="171">
        <v>2</v>
      </c>
      <c r="BM231" s="133" t="s">
        <v>219</v>
      </c>
      <c r="BN231" s="147" t="s">
        <v>243</v>
      </c>
      <c r="BO231" s="147" t="s">
        <v>245</v>
      </c>
    </row>
    <row r="232" spans="33:67" s="2" customFormat="1" ht="15" customHeight="1" hidden="1">
      <c r="AG232" s="14"/>
      <c r="BE232" s="14"/>
      <c r="BI232" s="95" t="s">
        <v>102</v>
      </c>
      <c r="BJ232" s="8" t="s">
        <v>283</v>
      </c>
      <c r="BK232" s="2" t="str">
        <f t="shared" si="0"/>
        <v>КМО3230 В (перем. ток)0,2 кВт (до 8 А; до 24 В)*</v>
      </c>
      <c r="BL232" s="172">
        <v>1</v>
      </c>
      <c r="BM232" s="133" t="s">
        <v>219</v>
      </c>
      <c r="BN232" s="147" t="s">
        <v>243</v>
      </c>
      <c r="BO232" s="147" t="s">
        <v>245</v>
      </c>
    </row>
    <row r="233" spans="33:67" s="2" customFormat="1" ht="15" customHeight="1" hidden="1">
      <c r="AG233" s="14"/>
      <c r="BE233" s="14"/>
      <c r="BI233" s="95" t="s">
        <v>102</v>
      </c>
      <c r="BJ233" s="8" t="s">
        <v>284</v>
      </c>
      <c r="BK233" s="2" t="str">
        <f t="shared" si="0"/>
        <v>КМО3230 В (перем. ток)0,4 кВт (до 16 А; до 24 В)*</v>
      </c>
      <c r="BL233" s="172">
        <v>1</v>
      </c>
      <c r="BM233" s="133" t="s">
        <v>219</v>
      </c>
      <c r="BN233" s="147" t="s">
        <v>243</v>
      </c>
      <c r="BO233" s="147" t="s">
        <v>245</v>
      </c>
    </row>
    <row r="234" spans="33:67" s="2" customFormat="1" ht="15" customHeight="1" hidden="1">
      <c r="AG234" s="14"/>
      <c r="BE234" s="14"/>
      <c r="BI234" s="95" t="s">
        <v>102</v>
      </c>
      <c r="BJ234" s="8" t="s">
        <v>285</v>
      </c>
      <c r="BK234" s="2" t="str">
        <f t="shared" si="0"/>
        <v>КМО3230 В (перем. ток)0,6 кВт (до 24 А; до 24 В)*</v>
      </c>
      <c r="BL234" s="172">
        <v>1</v>
      </c>
      <c r="BM234" s="133" t="s">
        <v>219</v>
      </c>
      <c r="BN234" s="147" t="s">
        <v>243</v>
      </c>
      <c r="BO234" s="147" t="s">
        <v>245</v>
      </c>
    </row>
    <row r="235" spans="33:67" s="2" customFormat="1" ht="15" customHeight="1" hidden="1">
      <c r="AG235" s="14"/>
      <c r="BE235" s="14"/>
      <c r="BI235" s="95" t="s">
        <v>102</v>
      </c>
      <c r="BJ235" s="8" t="s">
        <v>286</v>
      </c>
      <c r="BK235" s="180" t="str">
        <f>CONCATENATE(BI235,BJ235)</f>
        <v>КМО3230 В (перем. ток)0,8 кВт (до 32 А; до 24 В)*</v>
      </c>
      <c r="BL235" s="172">
        <v>1</v>
      </c>
      <c r="BM235" s="133" t="s">
        <v>219</v>
      </c>
      <c r="BN235" s="147" t="s">
        <v>243</v>
      </c>
      <c r="BO235" s="147" t="s">
        <v>245</v>
      </c>
    </row>
    <row r="236" spans="33:67" s="2" customFormat="1" ht="15" customHeight="1" hidden="1">
      <c r="AG236" s="14"/>
      <c r="BE236" s="14"/>
      <c r="BI236" s="95" t="s">
        <v>102</v>
      </c>
      <c r="BJ236" s="8" t="s">
        <v>287</v>
      </c>
      <c r="BK236" s="180" t="str">
        <f>CONCATENATE(BI236,BJ236)</f>
        <v>КМО3230 В (перем. ток)0,2 кВт (до 8 А; до 48 В)*</v>
      </c>
      <c r="BL236" s="172">
        <v>1</v>
      </c>
      <c r="BM236" s="133" t="s">
        <v>219</v>
      </c>
      <c r="BN236" s="147" t="s">
        <v>243</v>
      </c>
      <c r="BO236" s="147" t="s">
        <v>245</v>
      </c>
    </row>
    <row r="237" spans="33:67" s="2" customFormat="1" ht="15" customHeight="1" hidden="1">
      <c r="AG237" s="14"/>
      <c r="BE237" s="14"/>
      <c r="BI237" s="95" t="s">
        <v>102</v>
      </c>
      <c r="BJ237" s="8" t="s">
        <v>288</v>
      </c>
      <c r="BK237" s="180" t="str">
        <f>CONCATENATE(BI237,BJ237)</f>
        <v>КМО3230 В (перем. ток)0,4 кВт (до 16 А; до 48 В)*</v>
      </c>
      <c r="BL237" s="172">
        <v>1</v>
      </c>
      <c r="BM237" s="133" t="s">
        <v>219</v>
      </c>
      <c r="BN237" s="147" t="s">
        <v>243</v>
      </c>
      <c r="BO237" s="147" t="s">
        <v>245</v>
      </c>
    </row>
    <row r="238" spans="33:67" s="2" customFormat="1" ht="15" customHeight="1" hidden="1">
      <c r="AG238" s="14"/>
      <c r="BE238" s="14"/>
      <c r="BI238" s="95" t="s">
        <v>102</v>
      </c>
      <c r="BJ238" s="8" t="s">
        <v>289</v>
      </c>
      <c r="BK238" s="180" t="str">
        <f>CONCATENATE(BI238,BJ238)</f>
        <v>КМО3230 В (перем. ток)0,6 кВт (до 24 А; до 48 В)*</v>
      </c>
      <c r="BL238" s="172">
        <v>1</v>
      </c>
      <c r="BM238" s="133" t="s">
        <v>219</v>
      </c>
      <c r="BN238" s="147" t="s">
        <v>243</v>
      </c>
      <c r="BO238" s="147" t="s">
        <v>245</v>
      </c>
    </row>
    <row r="239" spans="33:67" s="2" customFormat="1" ht="15" customHeight="1" hidden="1">
      <c r="AG239" s="14"/>
      <c r="BE239" s="14"/>
      <c r="BI239" s="95" t="s">
        <v>102</v>
      </c>
      <c r="BJ239" s="8" t="s">
        <v>290</v>
      </c>
      <c r="BK239" s="180" t="str">
        <f>CONCATENATE(BI239,BJ239)</f>
        <v>КМО3230 В (перем. ток)0,8 кВт (до 32 А; до 48 В)*</v>
      </c>
      <c r="BL239" s="172">
        <v>1</v>
      </c>
      <c r="BM239" s="133" t="s">
        <v>219</v>
      </c>
      <c r="BN239" s="147" t="s">
        <v>243</v>
      </c>
      <c r="BO239" s="147" t="s">
        <v>245</v>
      </c>
    </row>
    <row r="240" spans="33:67" s="2" customFormat="1" ht="15" customHeight="1" hidden="1">
      <c r="AG240" s="14"/>
      <c r="BE240" s="14"/>
      <c r="BI240" s="95" t="s">
        <v>102</v>
      </c>
      <c r="BJ240" s="8" t="s">
        <v>424</v>
      </c>
      <c r="BK240" s="2" t="str">
        <f t="shared" si="0"/>
        <v>КМО3230 В (перем. ток)1,0 кВт (до 21 А; до 48 В)*</v>
      </c>
      <c r="BL240" s="172">
        <v>2</v>
      </c>
      <c r="BM240" s="133" t="s">
        <v>219</v>
      </c>
      <c r="BN240" s="147" t="s">
        <v>243</v>
      </c>
      <c r="BO240" s="147" t="s">
        <v>245</v>
      </c>
    </row>
    <row r="241" spans="33:67" s="2" customFormat="1" ht="15" customHeight="1" hidden="1">
      <c r="AG241" s="14"/>
      <c r="BE241" s="14"/>
      <c r="BI241" s="95" t="s">
        <v>102</v>
      </c>
      <c r="BJ241" s="231" t="s">
        <v>406</v>
      </c>
      <c r="BK241" s="2" t="str">
        <f t="shared" si="0"/>
        <v>КМО3230 В (перем. ток)1,0 кВт (21/10,5 А; 48/96 В)*</v>
      </c>
      <c r="BL241" s="172">
        <v>2</v>
      </c>
      <c r="BM241" s="133" t="s">
        <v>219</v>
      </c>
      <c r="BN241" s="147" t="s">
        <v>243</v>
      </c>
      <c r="BO241" s="147" t="s">
        <v>245</v>
      </c>
    </row>
    <row r="242" spans="33:67" s="2" customFormat="1" ht="15" customHeight="1" hidden="1">
      <c r="AG242" s="14"/>
      <c r="BE242" s="14"/>
      <c r="BI242" s="95" t="s">
        <v>102</v>
      </c>
      <c r="BJ242" s="231" t="s">
        <v>393</v>
      </c>
      <c r="BK242" s="2" t="str">
        <f>CONCATENATE(BI242,BJ242)</f>
        <v>КМО3230 В (перем. ток)1,25 кВт (26,1/13,1 А; 48/96 В)*</v>
      </c>
      <c r="BL242" s="172">
        <v>2</v>
      </c>
      <c r="BM242" s="133"/>
      <c r="BN242" s="147"/>
      <c r="BO242" s="147"/>
    </row>
    <row r="243" spans="33:67" s="2" customFormat="1" ht="15" customHeight="1" hidden="1">
      <c r="AG243" s="14"/>
      <c r="BE243" s="14"/>
      <c r="BI243" s="95" t="s">
        <v>102</v>
      </c>
      <c r="BJ243" s="231" t="s">
        <v>392</v>
      </c>
      <c r="BK243" s="2" t="str">
        <f t="shared" si="0"/>
        <v>КМО3230 В (перем. ток)1,5 кВт (32/16 А; 48/96 В)*</v>
      </c>
      <c r="BL243" s="172">
        <v>2</v>
      </c>
      <c r="BM243" s="133" t="s">
        <v>219</v>
      </c>
      <c r="BN243" s="147" t="s">
        <v>243</v>
      </c>
      <c r="BO243" s="147" t="s">
        <v>245</v>
      </c>
    </row>
    <row r="244" spans="33:67" s="2" customFormat="1" ht="15" customHeight="1" hidden="1">
      <c r="AG244" s="14"/>
      <c r="BE244" s="14"/>
      <c r="BI244" s="95" t="s">
        <v>102</v>
      </c>
      <c r="BJ244" s="231" t="s">
        <v>425</v>
      </c>
      <c r="BK244" s="2" t="str">
        <f>CONCATENATE(BI244,BJ244)</f>
        <v>КМО3230 В (перем. ток)2,0 кВт (до 42 А; до 48 В)*</v>
      </c>
      <c r="BL244" s="172"/>
      <c r="BM244" s="133"/>
      <c r="BN244" s="147"/>
      <c r="BO244" s="147"/>
    </row>
    <row r="245" spans="33:67" s="2" customFormat="1" ht="15" customHeight="1" hidden="1">
      <c r="AG245" s="14"/>
      <c r="BE245" s="14"/>
      <c r="BI245" s="95" t="s">
        <v>102</v>
      </c>
      <c r="BJ245" s="231" t="s">
        <v>394</v>
      </c>
      <c r="BK245" s="2" t="str">
        <f>CONCATENATE(BI245,BJ245)</f>
        <v>КМО3230 В (перем. ток)2,0 кВт (42/21 А; 48/96 В)*</v>
      </c>
      <c r="BL245" s="172"/>
      <c r="BM245" s="133"/>
      <c r="BN245" s="147"/>
      <c r="BO245" s="147"/>
    </row>
    <row r="246" spans="33:67" s="2" customFormat="1" ht="15" customHeight="1" hidden="1">
      <c r="AG246" s="14"/>
      <c r="BE246" s="14"/>
      <c r="BI246" s="108" t="s">
        <v>118</v>
      </c>
      <c r="BJ246" s="8" t="s">
        <v>283</v>
      </c>
      <c r="BK246" s="2" t="str">
        <f t="shared" si="0"/>
        <v>КМО4230 В (перем. ток)0,2 кВт (до 8 А; до 24 В)*</v>
      </c>
      <c r="BL246" s="172">
        <v>1</v>
      </c>
      <c r="BM246" s="133" t="s">
        <v>219</v>
      </c>
      <c r="BN246" s="147" t="s">
        <v>243</v>
      </c>
      <c r="BO246" s="147" t="s">
        <v>245</v>
      </c>
    </row>
    <row r="247" spans="33:67" s="2" customFormat="1" ht="15" customHeight="1" hidden="1">
      <c r="AG247" s="14"/>
      <c r="BE247" s="14"/>
      <c r="BI247" s="108" t="s">
        <v>118</v>
      </c>
      <c r="BJ247" s="8" t="s">
        <v>284</v>
      </c>
      <c r="BK247" s="2" t="str">
        <f t="shared" si="0"/>
        <v>КМО4230 В (перем. ток)0,4 кВт (до 16 А; до 24 В)*</v>
      </c>
      <c r="BL247" s="172">
        <v>1</v>
      </c>
      <c r="BM247" s="133" t="s">
        <v>219</v>
      </c>
      <c r="BN247" s="147" t="s">
        <v>243</v>
      </c>
      <c r="BO247" s="147" t="s">
        <v>245</v>
      </c>
    </row>
    <row r="248" spans="33:67" s="2" customFormat="1" ht="15" customHeight="1" hidden="1">
      <c r="AG248" s="14"/>
      <c r="BE248" s="14"/>
      <c r="BI248" s="108" t="s">
        <v>118</v>
      </c>
      <c r="BJ248" s="8" t="s">
        <v>285</v>
      </c>
      <c r="BK248" s="2" t="str">
        <f t="shared" si="0"/>
        <v>КМО4230 В (перем. ток)0,6 кВт (до 24 А; до 24 В)*</v>
      </c>
      <c r="BL248" s="172">
        <v>1</v>
      </c>
      <c r="BM248" s="133" t="s">
        <v>219</v>
      </c>
      <c r="BN248" s="147" t="s">
        <v>243</v>
      </c>
      <c r="BO248" s="147" t="s">
        <v>245</v>
      </c>
    </row>
    <row r="249" spans="33:67" s="2" customFormat="1" ht="15" customHeight="1" hidden="1">
      <c r="AG249" s="14"/>
      <c r="BE249" s="14"/>
      <c r="BI249" s="108" t="s">
        <v>118</v>
      </c>
      <c r="BJ249" s="8" t="s">
        <v>286</v>
      </c>
      <c r="BK249" s="180" t="str">
        <f>CONCATENATE(BI249,BJ249)</f>
        <v>КМО4230 В (перем. ток)0,8 кВт (до 32 А; до 24 В)*</v>
      </c>
      <c r="BL249" s="172">
        <v>1</v>
      </c>
      <c r="BM249" s="133" t="s">
        <v>219</v>
      </c>
      <c r="BN249" s="147" t="s">
        <v>243</v>
      </c>
      <c r="BO249" s="147" t="s">
        <v>245</v>
      </c>
    </row>
    <row r="250" spans="33:67" s="2" customFormat="1" ht="15" customHeight="1" hidden="1">
      <c r="AG250" s="14"/>
      <c r="BE250" s="14"/>
      <c r="BI250" s="108" t="s">
        <v>118</v>
      </c>
      <c r="BJ250" s="8" t="s">
        <v>287</v>
      </c>
      <c r="BK250" s="180" t="str">
        <f>CONCATENATE(BI250,BJ250)</f>
        <v>КМО4230 В (перем. ток)0,2 кВт (до 8 А; до 48 В)*</v>
      </c>
      <c r="BL250" s="172">
        <v>1</v>
      </c>
      <c r="BM250" s="133" t="s">
        <v>219</v>
      </c>
      <c r="BN250" s="147" t="s">
        <v>243</v>
      </c>
      <c r="BO250" s="147" t="s">
        <v>245</v>
      </c>
    </row>
    <row r="251" spans="33:67" s="2" customFormat="1" ht="15" customHeight="1" hidden="1">
      <c r="AG251" s="14"/>
      <c r="BE251" s="14"/>
      <c r="BI251" s="108" t="s">
        <v>118</v>
      </c>
      <c r="BJ251" s="8" t="s">
        <v>288</v>
      </c>
      <c r="BK251" s="180" t="str">
        <f>CONCATENATE(BI251,BJ251)</f>
        <v>КМО4230 В (перем. ток)0,4 кВт (до 16 А; до 48 В)*</v>
      </c>
      <c r="BL251" s="172">
        <v>1</v>
      </c>
      <c r="BM251" s="133" t="s">
        <v>219</v>
      </c>
      <c r="BN251" s="147" t="s">
        <v>243</v>
      </c>
      <c r="BO251" s="147" t="s">
        <v>245</v>
      </c>
    </row>
    <row r="252" spans="33:67" s="2" customFormat="1" ht="15" customHeight="1" hidden="1">
      <c r="AG252" s="14"/>
      <c r="BE252" s="14"/>
      <c r="BI252" s="108" t="s">
        <v>118</v>
      </c>
      <c r="BJ252" s="8" t="s">
        <v>289</v>
      </c>
      <c r="BK252" s="180" t="str">
        <f>CONCATENATE(BI252,BJ252)</f>
        <v>КМО4230 В (перем. ток)0,6 кВт (до 24 А; до 48 В)*</v>
      </c>
      <c r="BL252" s="172">
        <v>1</v>
      </c>
      <c r="BM252" s="133" t="s">
        <v>219</v>
      </c>
      <c r="BN252" s="147" t="s">
        <v>243</v>
      </c>
      <c r="BO252" s="147" t="s">
        <v>245</v>
      </c>
    </row>
    <row r="253" spans="33:67" s="2" customFormat="1" ht="15" customHeight="1" hidden="1">
      <c r="AG253" s="14"/>
      <c r="BE253" s="14"/>
      <c r="BI253" s="108" t="s">
        <v>118</v>
      </c>
      <c r="BJ253" s="8" t="s">
        <v>290</v>
      </c>
      <c r="BK253" s="180" t="str">
        <f>CONCATENATE(BI253,BJ253)</f>
        <v>КМО4230 В (перем. ток)0,8 кВт (до 32 А; до 48 В)*</v>
      </c>
      <c r="BL253" s="172">
        <v>1</v>
      </c>
      <c r="BM253" s="133" t="s">
        <v>219</v>
      </c>
      <c r="BN253" s="147" t="s">
        <v>243</v>
      </c>
      <c r="BO253" s="147" t="s">
        <v>245</v>
      </c>
    </row>
    <row r="254" spans="33:67" s="2" customFormat="1" ht="15" customHeight="1" hidden="1">
      <c r="AG254" s="14"/>
      <c r="BE254" s="14"/>
      <c r="BI254" s="107" t="s">
        <v>158</v>
      </c>
      <c r="BJ254" s="8" t="s">
        <v>283</v>
      </c>
      <c r="BK254" s="2" t="str">
        <f t="shared" si="0"/>
        <v>КМО5230 В (перем. ток)0,2 кВт (до 8 А; до 24 В)*</v>
      </c>
      <c r="BL254" s="172">
        <v>1</v>
      </c>
      <c r="BM254" s="133" t="s">
        <v>219</v>
      </c>
      <c r="BN254" s="147" t="s">
        <v>243</v>
      </c>
      <c r="BO254" s="147" t="s">
        <v>245</v>
      </c>
    </row>
    <row r="255" spans="33:67" s="2" customFormat="1" ht="15" customHeight="1" hidden="1">
      <c r="AG255" s="14"/>
      <c r="BE255" s="14"/>
      <c r="BI255" s="107" t="s">
        <v>158</v>
      </c>
      <c r="BJ255" s="8" t="s">
        <v>287</v>
      </c>
      <c r="BK255" s="180" t="str">
        <f>CONCATENATE(BI255,BJ255)</f>
        <v>КМО5230 В (перем. ток)0,2 кВт (до 8 А; до 48 В)*</v>
      </c>
      <c r="BL255" s="172">
        <v>1</v>
      </c>
      <c r="BM255" s="133" t="s">
        <v>219</v>
      </c>
      <c r="BN255" s="147" t="s">
        <v>243</v>
      </c>
      <c r="BO255" s="147" t="s">
        <v>245</v>
      </c>
    </row>
    <row r="256" spans="33:67" s="2" customFormat="1" ht="15" customHeight="1" hidden="1">
      <c r="AG256" s="14"/>
      <c r="BE256" s="14"/>
      <c r="BI256" s="107" t="s">
        <v>158</v>
      </c>
      <c r="BJ256" s="8" t="s">
        <v>288</v>
      </c>
      <c r="BK256" s="180" t="str">
        <f>CONCATENATE(BI256,BJ256)</f>
        <v>КМО5230 В (перем. ток)0,4 кВт (до 16 А; до 48 В)*</v>
      </c>
      <c r="BL256" s="172">
        <v>1</v>
      </c>
      <c r="BM256" s="133" t="s">
        <v>219</v>
      </c>
      <c r="BN256" s="147" t="s">
        <v>243</v>
      </c>
      <c r="BO256" s="147" t="s">
        <v>245</v>
      </c>
    </row>
    <row r="257" spans="33:67" s="2" customFormat="1" ht="15" customHeight="1" hidden="1">
      <c r="AG257" s="14"/>
      <c r="BE257" s="14"/>
      <c r="BI257" s="101" t="s">
        <v>159</v>
      </c>
      <c r="BJ257" s="8" t="s">
        <v>283</v>
      </c>
      <c r="BK257" s="2" t="str">
        <f t="shared" si="0"/>
        <v>КМО6230 В (перем. ток)0,2 кВт (до 8 А; до 24 В)*</v>
      </c>
      <c r="BL257" s="172">
        <v>1</v>
      </c>
      <c r="BM257" s="133" t="s">
        <v>219</v>
      </c>
      <c r="BN257" s="147" t="s">
        <v>243</v>
      </c>
      <c r="BO257" s="147" t="s">
        <v>245</v>
      </c>
    </row>
    <row r="258" spans="33:67" s="2" customFormat="1" ht="15" customHeight="1" hidden="1">
      <c r="AG258" s="14"/>
      <c r="BE258" s="14"/>
      <c r="BI258" s="101" t="s">
        <v>159</v>
      </c>
      <c r="BJ258" s="8" t="s">
        <v>287</v>
      </c>
      <c r="BK258" s="180" t="str">
        <f>CONCATENATE(BI258,BJ258)</f>
        <v>КМО6230 В (перем. ток)0,2 кВт (до 8 А; до 48 В)*</v>
      </c>
      <c r="BL258" s="172">
        <v>1</v>
      </c>
      <c r="BM258" s="133" t="s">
        <v>219</v>
      </c>
      <c r="BN258" s="147" t="s">
        <v>243</v>
      </c>
      <c r="BO258" s="147" t="s">
        <v>245</v>
      </c>
    </row>
    <row r="259" spans="33:67" s="2" customFormat="1" ht="15" customHeight="1" hidden="1">
      <c r="AG259" s="14"/>
      <c r="BE259" s="14"/>
      <c r="BI259" s="101" t="s">
        <v>159</v>
      </c>
      <c r="BJ259" s="8" t="s">
        <v>288</v>
      </c>
      <c r="BK259" s="180" t="str">
        <f>CONCATENATE(BI259,BJ259)</f>
        <v>КМО6230 В (перем. ток)0,4 кВт (до 16 А; до 48 В)*</v>
      </c>
      <c r="BL259" s="172">
        <v>1</v>
      </c>
      <c r="BM259" s="133" t="s">
        <v>219</v>
      </c>
      <c r="BN259" s="147" t="s">
        <v>243</v>
      </c>
      <c r="BO259" s="147" t="s">
        <v>245</v>
      </c>
    </row>
    <row r="260" spans="33:67" s="2" customFormat="1" ht="15" customHeight="1" hidden="1">
      <c r="AG260" s="14"/>
      <c r="BE260" s="14"/>
      <c r="BI260" s="96" t="s">
        <v>103</v>
      </c>
      <c r="BJ260" s="8" t="s">
        <v>283</v>
      </c>
      <c r="BK260" s="2" t="str">
        <f t="shared" si="0"/>
        <v>СКЗ1230 В (перем. ток)0,2 кВт (до 8 А; до 24 В)*</v>
      </c>
      <c r="BL260" s="129" t="s">
        <v>177</v>
      </c>
      <c r="BM260" s="129" t="s">
        <v>177</v>
      </c>
      <c r="BN260" s="147" t="s">
        <v>242</v>
      </c>
      <c r="BO260" s="147" t="s">
        <v>244</v>
      </c>
    </row>
    <row r="261" spans="33:67" s="2" customFormat="1" ht="15" customHeight="1" hidden="1">
      <c r="AG261" s="14"/>
      <c r="BE261" s="14"/>
      <c r="BI261" s="96" t="s">
        <v>103</v>
      </c>
      <c r="BJ261" s="8" t="s">
        <v>284</v>
      </c>
      <c r="BK261" s="2" t="str">
        <f t="shared" si="0"/>
        <v>СКЗ1230 В (перем. ток)0,4 кВт (до 16 А; до 24 В)*</v>
      </c>
      <c r="BL261" s="129" t="s">
        <v>177</v>
      </c>
      <c r="BM261" s="129" t="s">
        <v>177</v>
      </c>
      <c r="BN261" s="147" t="s">
        <v>242</v>
      </c>
      <c r="BO261" s="147" t="s">
        <v>244</v>
      </c>
    </row>
    <row r="262" spans="33:67" s="2" customFormat="1" ht="15" customHeight="1" hidden="1">
      <c r="AG262" s="14"/>
      <c r="BE262" s="14"/>
      <c r="BI262" s="96" t="s">
        <v>103</v>
      </c>
      <c r="BJ262" s="8" t="s">
        <v>285</v>
      </c>
      <c r="BK262" s="2" t="str">
        <f t="shared" si="0"/>
        <v>СКЗ1230 В (перем. ток)0,6 кВт (до 24 А; до 24 В)*</v>
      </c>
      <c r="BL262" s="129" t="s">
        <v>177</v>
      </c>
      <c r="BM262" s="129" t="s">
        <v>177</v>
      </c>
      <c r="BN262" s="147" t="s">
        <v>242</v>
      </c>
      <c r="BO262" s="147" t="s">
        <v>244</v>
      </c>
    </row>
    <row r="263" spans="33:67" s="2" customFormat="1" ht="15" customHeight="1" hidden="1">
      <c r="AG263" s="14"/>
      <c r="BE263" s="14"/>
      <c r="BI263" s="96" t="s">
        <v>103</v>
      </c>
      <c r="BJ263" s="8" t="s">
        <v>286</v>
      </c>
      <c r="BK263" s="180" t="str">
        <f>CONCATENATE(BI263,BJ263)</f>
        <v>СКЗ1230 В (перем. ток)0,8 кВт (до 32 А; до 24 В)*</v>
      </c>
      <c r="BL263" s="129" t="s">
        <v>177</v>
      </c>
      <c r="BM263" s="129" t="s">
        <v>177</v>
      </c>
      <c r="BN263" s="147" t="s">
        <v>242</v>
      </c>
      <c r="BO263" s="147" t="s">
        <v>244</v>
      </c>
    </row>
    <row r="264" spans="33:67" s="2" customFormat="1" ht="15" customHeight="1" hidden="1">
      <c r="AG264" s="14"/>
      <c r="BE264" s="14"/>
      <c r="BI264" s="96" t="s">
        <v>103</v>
      </c>
      <c r="BJ264" s="8" t="s">
        <v>287</v>
      </c>
      <c r="BK264" s="180" t="str">
        <f>CONCATENATE(BI264,BJ264)</f>
        <v>СКЗ1230 В (перем. ток)0,2 кВт (до 8 А; до 48 В)*</v>
      </c>
      <c r="BL264" s="129" t="s">
        <v>177</v>
      </c>
      <c r="BM264" s="129" t="s">
        <v>177</v>
      </c>
      <c r="BN264" s="147" t="s">
        <v>242</v>
      </c>
      <c r="BO264" s="147" t="s">
        <v>244</v>
      </c>
    </row>
    <row r="265" spans="33:67" s="2" customFormat="1" ht="15" customHeight="1" hidden="1">
      <c r="AG265" s="14"/>
      <c r="BE265" s="14"/>
      <c r="BI265" s="96" t="s">
        <v>103</v>
      </c>
      <c r="BJ265" s="8" t="s">
        <v>288</v>
      </c>
      <c r="BK265" s="180" t="str">
        <f>CONCATENATE(BI265,BJ265)</f>
        <v>СКЗ1230 В (перем. ток)0,4 кВт (до 16 А; до 48 В)*</v>
      </c>
      <c r="BL265" s="129" t="s">
        <v>177</v>
      </c>
      <c r="BM265" s="129" t="s">
        <v>177</v>
      </c>
      <c r="BN265" s="147" t="s">
        <v>242</v>
      </c>
      <c r="BO265" s="147" t="s">
        <v>244</v>
      </c>
    </row>
    <row r="266" spans="33:67" s="2" customFormat="1" ht="15" customHeight="1" hidden="1">
      <c r="AG266" s="14"/>
      <c r="BE266" s="14"/>
      <c r="BI266" s="96" t="s">
        <v>103</v>
      </c>
      <c r="BJ266" s="8" t="s">
        <v>289</v>
      </c>
      <c r="BK266" s="180" t="str">
        <f>CONCATENATE(BI266,BJ266)</f>
        <v>СКЗ1230 В (перем. ток)0,6 кВт (до 24 А; до 48 В)*</v>
      </c>
      <c r="BL266" s="129" t="s">
        <v>177</v>
      </c>
      <c r="BM266" s="129" t="s">
        <v>177</v>
      </c>
      <c r="BN266" s="147" t="s">
        <v>242</v>
      </c>
      <c r="BO266" s="147" t="s">
        <v>244</v>
      </c>
    </row>
    <row r="267" spans="33:67" s="2" customFormat="1" ht="15" customHeight="1" hidden="1">
      <c r="AG267" s="14"/>
      <c r="BE267" s="14"/>
      <c r="BI267" s="96" t="s">
        <v>103</v>
      </c>
      <c r="BJ267" s="8" t="s">
        <v>290</v>
      </c>
      <c r="BK267" s="180" t="str">
        <f>CONCATENATE(BI267,BJ267)</f>
        <v>СКЗ1230 В (перем. ток)0,8 кВт (до 32 А; до 48 В)*</v>
      </c>
      <c r="BL267" s="129" t="s">
        <v>177</v>
      </c>
      <c r="BM267" s="129" t="s">
        <v>177</v>
      </c>
      <c r="BN267" s="147" t="s">
        <v>242</v>
      </c>
      <c r="BO267" s="147" t="s">
        <v>244</v>
      </c>
    </row>
    <row r="268" spans="33:67" s="2" customFormat="1" ht="15" customHeight="1" hidden="1">
      <c r="AG268" s="14"/>
      <c r="BE268" s="14"/>
      <c r="BI268" s="96" t="s">
        <v>103</v>
      </c>
      <c r="BJ268" s="8" t="s">
        <v>424</v>
      </c>
      <c r="BK268" s="2" t="str">
        <f t="shared" si="0"/>
        <v>СКЗ1230 В (перем. ток)1,0 кВт (до 21 А; до 48 В)*</v>
      </c>
      <c r="BL268" s="136" t="s">
        <v>180</v>
      </c>
      <c r="BM268" s="136" t="s">
        <v>180</v>
      </c>
      <c r="BN268" s="147" t="s">
        <v>242</v>
      </c>
      <c r="BO268" s="147" t="s">
        <v>244</v>
      </c>
    </row>
    <row r="269" spans="33:67" s="2" customFormat="1" ht="15" customHeight="1" hidden="1">
      <c r="AG269" s="14"/>
      <c r="BE269" s="14"/>
      <c r="BI269" s="96" t="s">
        <v>103</v>
      </c>
      <c r="BJ269" s="231" t="s">
        <v>406</v>
      </c>
      <c r="BK269" s="2" t="str">
        <f t="shared" si="0"/>
        <v>СКЗ1230 В (перем. ток)1,0 кВт (21/10,5 А; 48/96 В)*</v>
      </c>
      <c r="BL269" s="136" t="s">
        <v>180</v>
      </c>
      <c r="BM269" s="136" t="s">
        <v>180</v>
      </c>
      <c r="BN269" s="147" t="s">
        <v>242</v>
      </c>
      <c r="BO269" s="147" t="s">
        <v>244</v>
      </c>
    </row>
    <row r="270" spans="33:67" s="2" customFormat="1" ht="15" customHeight="1" hidden="1">
      <c r="AG270" s="14"/>
      <c r="BE270" s="14"/>
      <c r="BI270" s="96" t="s">
        <v>103</v>
      </c>
      <c r="BJ270" s="231" t="s">
        <v>393</v>
      </c>
      <c r="BK270" s="2" t="str">
        <f t="shared" si="0"/>
        <v>СКЗ1230 В (перем. ток)1,25 кВт (26,1/13,1 А; 48/96 В)*</v>
      </c>
      <c r="BL270" s="135" t="s">
        <v>177</v>
      </c>
      <c r="BM270" s="135" t="s">
        <v>177</v>
      </c>
      <c r="BN270" s="147" t="s">
        <v>242</v>
      </c>
      <c r="BO270" s="147" t="s">
        <v>244</v>
      </c>
    </row>
    <row r="271" spans="33:67" s="2" customFormat="1" ht="15" customHeight="1" hidden="1">
      <c r="AG271" s="14"/>
      <c r="BE271" s="14"/>
      <c r="BI271" s="96" t="s">
        <v>103</v>
      </c>
      <c r="BJ271" s="231" t="s">
        <v>392</v>
      </c>
      <c r="BK271" s="2" t="str">
        <f t="shared" si="0"/>
        <v>СКЗ1230 В (перем. ток)1,5 кВт (32/16 А; 48/96 В)*</v>
      </c>
      <c r="BL271" s="135"/>
      <c r="BM271" s="135"/>
      <c r="BN271" s="147"/>
      <c r="BO271" s="147"/>
    </row>
    <row r="272" spans="33:67" s="2" customFormat="1" ht="15" customHeight="1" hidden="1">
      <c r="AG272" s="14"/>
      <c r="BE272" s="14"/>
      <c r="BI272" s="96" t="s">
        <v>103</v>
      </c>
      <c r="BJ272" s="8" t="s">
        <v>425</v>
      </c>
      <c r="BK272" s="2" t="str">
        <f t="shared" si="0"/>
        <v>СКЗ1230 В (перем. ток)2,0 кВт (до 42 А; до 48 В)*</v>
      </c>
      <c r="BL272" s="136" t="s">
        <v>180</v>
      </c>
      <c r="BM272" s="136" t="s">
        <v>180</v>
      </c>
      <c r="BN272" s="147" t="s">
        <v>242</v>
      </c>
      <c r="BO272" s="147" t="s">
        <v>244</v>
      </c>
    </row>
    <row r="273" spans="33:67" s="2" customFormat="1" ht="15" customHeight="1" hidden="1">
      <c r="AG273" s="14"/>
      <c r="BE273" s="14"/>
      <c r="BI273" s="96" t="s">
        <v>103</v>
      </c>
      <c r="BJ273" s="231" t="s">
        <v>394</v>
      </c>
      <c r="BK273" s="2" t="str">
        <f t="shared" si="0"/>
        <v>СКЗ1230 В (перем. ток)2,0 кВт (42/21 А; 48/96 В)*</v>
      </c>
      <c r="BL273" s="136" t="s">
        <v>180</v>
      </c>
      <c r="BM273" s="136" t="s">
        <v>180</v>
      </c>
      <c r="BN273" s="147" t="s">
        <v>242</v>
      </c>
      <c r="BO273" s="147" t="s">
        <v>244</v>
      </c>
    </row>
    <row r="274" spans="33:67" s="2" customFormat="1" ht="15" customHeight="1" hidden="1">
      <c r="AG274" s="14"/>
      <c r="BE274" s="14"/>
      <c r="BI274" s="96" t="s">
        <v>103</v>
      </c>
      <c r="BJ274" s="231" t="s">
        <v>404</v>
      </c>
      <c r="BK274" s="2" t="str">
        <f t="shared" si="0"/>
        <v>СКЗ1230 В (перем. ток)2,5 кВт (52,2/26,1 А; 48/96 В)*</v>
      </c>
      <c r="BL274" s="135" t="s">
        <v>177</v>
      </c>
      <c r="BM274" s="135" t="s">
        <v>177</v>
      </c>
      <c r="BN274" s="147" t="s">
        <v>242</v>
      </c>
      <c r="BO274" s="147" t="s">
        <v>244</v>
      </c>
    </row>
    <row r="275" spans="33:67" s="2" customFormat="1" ht="15" customHeight="1" hidden="1">
      <c r="AG275" s="14"/>
      <c r="BE275" s="14"/>
      <c r="BI275" s="96" t="s">
        <v>103</v>
      </c>
      <c r="BJ275" s="8" t="s">
        <v>426</v>
      </c>
      <c r="BK275" s="2" t="str">
        <f t="shared" si="0"/>
        <v>СКЗ1230 В (перем. ток)3,0 кВт (до 63 А; до 48 В)*</v>
      </c>
      <c r="BL275" s="136" t="s">
        <v>180</v>
      </c>
      <c r="BM275" s="136" t="s">
        <v>180</v>
      </c>
      <c r="BN275" s="147" t="s">
        <v>242</v>
      </c>
      <c r="BO275" s="147" t="s">
        <v>244</v>
      </c>
    </row>
    <row r="276" spans="33:67" s="2" customFormat="1" ht="15" customHeight="1" hidden="1">
      <c r="AG276" s="14"/>
      <c r="BE276" s="14"/>
      <c r="BI276" s="96" t="s">
        <v>103</v>
      </c>
      <c r="BJ276" s="231" t="s">
        <v>427</v>
      </c>
      <c r="BK276" s="2" t="str">
        <f t="shared" si="0"/>
        <v>СКЗ1230 В (перем. ток)3,0 кВт (63/31,5 А; 48/96 В)*</v>
      </c>
      <c r="BL276" s="136" t="s">
        <v>180</v>
      </c>
      <c r="BM276" s="136" t="s">
        <v>180</v>
      </c>
      <c r="BN276" s="147" t="s">
        <v>242</v>
      </c>
      <c r="BO276" s="147" t="s">
        <v>244</v>
      </c>
    </row>
    <row r="277" spans="33:67" s="2" customFormat="1" ht="15" customHeight="1" hidden="1">
      <c r="AG277" s="14"/>
      <c r="BE277" s="14"/>
      <c r="BI277" s="96" t="s">
        <v>103</v>
      </c>
      <c r="BJ277" s="231" t="s">
        <v>405</v>
      </c>
      <c r="BK277" s="2" t="str">
        <f t="shared" si="0"/>
        <v>СКЗ1230 В (перем. ток)3,75 кВт (78,3/39,2 А; 48/96 В)*</v>
      </c>
      <c r="BL277" s="132" t="s">
        <v>178</v>
      </c>
      <c r="BM277" s="132" t="s">
        <v>178</v>
      </c>
      <c r="BN277" s="147" t="s">
        <v>242</v>
      </c>
      <c r="BO277" s="147" t="s">
        <v>244</v>
      </c>
    </row>
    <row r="278" spans="33:67" s="2" customFormat="1" ht="15" customHeight="1" hidden="1">
      <c r="AG278" s="14"/>
      <c r="BE278" s="14"/>
      <c r="BI278" s="96" t="s">
        <v>103</v>
      </c>
      <c r="BJ278" s="8" t="s">
        <v>428</v>
      </c>
      <c r="BK278" s="2" t="str">
        <f t="shared" si="0"/>
        <v>СКЗ1230 В (перем. ток)4,0 кВт (до 84 А; до 48 В)*</v>
      </c>
      <c r="BL278" s="127" t="s">
        <v>181</v>
      </c>
      <c r="BM278" s="127" t="s">
        <v>181</v>
      </c>
      <c r="BN278" s="147" t="s">
        <v>242</v>
      </c>
      <c r="BO278" s="147" t="s">
        <v>244</v>
      </c>
    </row>
    <row r="279" spans="33:67" s="2" customFormat="1" ht="15" customHeight="1" hidden="1">
      <c r="AG279" s="14"/>
      <c r="BE279" s="14"/>
      <c r="BI279" s="96" t="s">
        <v>103</v>
      </c>
      <c r="BJ279" s="231" t="s">
        <v>429</v>
      </c>
      <c r="BK279" s="2" t="str">
        <f t="shared" si="0"/>
        <v>СКЗ1230 В (перем. ток)4,0 кВт (84/42 А; 48/96 В)*</v>
      </c>
      <c r="BL279" s="127" t="s">
        <v>181</v>
      </c>
      <c r="BM279" s="127" t="s">
        <v>181</v>
      </c>
      <c r="BN279" s="147" t="s">
        <v>242</v>
      </c>
      <c r="BO279" s="147" t="s">
        <v>244</v>
      </c>
    </row>
    <row r="280" spans="33:67" s="2" customFormat="1" ht="15" customHeight="1" hidden="1">
      <c r="AG280" s="14"/>
      <c r="BE280" s="14"/>
      <c r="BI280" s="96" t="s">
        <v>103</v>
      </c>
      <c r="BJ280" s="231" t="s">
        <v>403</v>
      </c>
      <c r="BK280" s="2" t="str">
        <f t="shared" si="0"/>
        <v>СКЗ1230 В (перем. ток)4,5 кВт (96/48 А; 48/96 В)*</v>
      </c>
      <c r="BL280" s="127"/>
      <c r="BM280" s="127"/>
      <c r="BN280" s="147"/>
      <c r="BO280" s="147"/>
    </row>
    <row r="281" spans="33:67" s="2" customFormat="1" ht="15" customHeight="1" hidden="1">
      <c r="AG281" s="14"/>
      <c r="BE281" s="14"/>
      <c r="BI281" s="96" t="s">
        <v>103</v>
      </c>
      <c r="BJ281" s="8" t="s">
        <v>430</v>
      </c>
      <c r="BK281" s="2" t="str">
        <f>CONCATENATE(BI281,BJ281)</f>
        <v>СКЗ1230 В (перем. ток)5,0 кВт (до 104 А; до 48 В)*</v>
      </c>
      <c r="BL281" s="127" t="s">
        <v>181</v>
      </c>
      <c r="BM281" s="127" t="s">
        <v>181</v>
      </c>
      <c r="BN281" s="147" t="s">
        <v>242</v>
      </c>
      <c r="BO281" s="147" t="s">
        <v>244</v>
      </c>
    </row>
    <row r="282" spans="33:67" s="2" customFormat="1" ht="15" customHeight="1" hidden="1">
      <c r="AG282" s="14"/>
      <c r="BE282" s="14"/>
      <c r="BI282" s="96" t="s">
        <v>103</v>
      </c>
      <c r="BJ282" s="231" t="s">
        <v>431</v>
      </c>
      <c r="BK282" s="2" t="str">
        <f>CONCATENATE(BI282,BJ282)</f>
        <v>СКЗ1230 В (перем. ток)5,0 кВт (105/52,5 А; 48/96 В)*</v>
      </c>
      <c r="BL282" s="127" t="s">
        <v>181</v>
      </c>
      <c r="BM282" s="127" t="s">
        <v>181</v>
      </c>
      <c r="BN282" s="147" t="s">
        <v>242</v>
      </c>
      <c r="BO282" s="147" t="s">
        <v>244</v>
      </c>
    </row>
    <row r="283" spans="33:67" s="2" customFormat="1" ht="15" customHeight="1" hidden="1">
      <c r="AG283" s="14"/>
      <c r="BE283" s="14"/>
      <c r="BI283" s="97" t="s">
        <v>104</v>
      </c>
      <c r="BJ283" s="8" t="s">
        <v>283</v>
      </c>
      <c r="BK283" s="2" t="str">
        <f t="shared" si="0"/>
        <v>СКЗ2230 В (перем. ток)0,2 кВт (до 8 А; до 24 В)*</v>
      </c>
      <c r="BL283" s="171">
        <v>1</v>
      </c>
      <c r="BM283" s="131" t="s">
        <v>221</v>
      </c>
      <c r="BN283" s="147" t="s">
        <v>242</v>
      </c>
      <c r="BO283" s="147" t="s">
        <v>244</v>
      </c>
    </row>
    <row r="284" spans="33:67" s="2" customFormat="1" ht="15" customHeight="1" hidden="1">
      <c r="AG284" s="14"/>
      <c r="BE284" s="14"/>
      <c r="BI284" s="97" t="s">
        <v>104</v>
      </c>
      <c r="BJ284" s="8" t="s">
        <v>284</v>
      </c>
      <c r="BK284" s="2" t="str">
        <f t="shared" si="0"/>
        <v>СКЗ2230 В (перем. ток)0,4 кВт (до 16 А; до 24 В)*</v>
      </c>
      <c r="BL284" s="171">
        <v>1</v>
      </c>
      <c r="BM284" s="131" t="s">
        <v>221</v>
      </c>
      <c r="BN284" s="147" t="s">
        <v>242</v>
      </c>
      <c r="BO284" s="147" t="s">
        <v>244</v>
      </c>
    </row>
    <row r="285" spans="33:67" s="2" customFormat="1" ht="15" customHeight="1" hidden="1">
      <c r="AG285" s="14"/>
      <c r="BE285" s="14"/>
      <c r="BI285" s="97" t="s">
        <v>104</v>
      </c>
      <c r="BJ285" s="8" t="s">
        <v>285</v>
      </c>
      <c r="BK285" s="2" t="str">
        <f t="shared" si="0"/>
        <v>СКЗ2230 В (перем. ток)0,6 кВт (до 24 А; до 24 В)*</v>
      </c>
      <c r="BL285" s="171">
        <v>1</v>
      </c>
      <c r="BM285" s="131" t="s">
        <v>221</v>
      </c>
      <c r="BN285" s="147" t="s">
        <v>242</v>
      </c>
      <c r="BO285" s="147" t="s">
        <v>244</v>
      </c>
    </row>
    <row r="286" spans="33:67" s="2" customFormat="1" ht="15" customHeight="1" hidden="1">
      <c r="AG286" s="14"/>
      <c r="BE286" s="14"/>
      <c r="BI286" s="97" t="s">
        <v>104</v>
      </c>
      <c r="BJ286" s="8" t="s">
        <v>286</v>
      </c>
      <c r="BK286" s="180" t="str">
        <f>CONCATENATE(BI286,BJ286)</f>
        <v>СКЗ2230 В (перем. ток)0,8 кВт (до 32 А; до 24 В)*</v>
      </c>
      <c r="BL286" s="171">
        <v>1</v>
      </c>
      <c r="BM286" s="131" t="s">
        <v>221</v>
      </c>
      <c r="BN286" s="147" t="s">
        <v>242</v>
      </c>
      <c r="BO286" s="147" t="s">
        <v>244</v>
      </c>
    </row>
    <row r="287" spans="33:67" s="2" customFormat="1" ht="15" customHeight="1" hidden="1">
      <c r="AG287" s="14"/>
      <c r="BE287" s="14"/>
      <c r="BI287" s="97" t="s">
        <v>104</v>
      </c>
      <c r="BJ287" s="8" t="s">
        <v>287</v>
      </c>
      <c r="BK287" s="180" t="str">
        <f>CONCATENATE(BI287,BJ287)</f>
        <v>СКЗ2230 В (перем. ток)0,2 кВт (до 8 А; до 48 В)*</v>
      </c>
      <c r="BL287" s="171">
        <v>1</v>
      </c>
      <c r="BM287" s="131" t="s">
        <v>221</v>
      </c>
      <c r="BN287" s="147" t="s">
        <v>242</v>
      </c>
      <c r="BO287" s="147" t="s">
        <v>244</v>
      </c>
    </row>
    <row r="288" spans="33:67" s="2" customFormat="1" ht="15" customHeight="1" hidden="1">
      <c r="AG288" s="14"/>
      <c r="BE288" s="14"/>
      <c r="BI288" s="97" t="s">
        <v>104</v>
      </c>
      <c r="BJ288" s="8" t="s">
        <v>288</v>
      </c>
      <c r="BK288" s="180" t="str">
        <f>CONCATENATE(BI288,BJ288)</f>
        <v>СКЗ2230 В (перем. ток)0,4 кВт (до 16 А; до 48 В)*</v>
      </c>
      <c r="BL288" s="171">
        <v>1</v>
      </c>
      <c r="BM288" s="131" t="s">
        <v>221</v>
      </c>
      <c r="BN288" s="147" t="s">
        <v>242</v>
      </c>
      <c r="BO288" s="147" t="s">
        <v>244</v>
      </c>
    </row>
    <row r="289" spans="33:67" s="2" customFormat="1" ht="15" customHeight="1" hidden="1">
      <c r="AG289" s="14"/>
      <c r="BE289" s="14"/>
      <c r="BI289" s="97" t="s">
        <v>104</v>
      </c>
      <c r="BJ289" s="8" t="s">
        <v>289</v>
      </c>
      <c r="BK289" s="180" t="str">
        <f>CONCATENATE(BI289,BJ289)</f>
        <v>СКЗ2230 В (перем. ток)0,6 кВт (до 24 А; до 48 В)*</v>
      </c>
      <c r="BL289" s="171">
        <v>1</v>
      </c>
      <c r="BM289" s="131" t="s">
        <v>221</v>
      </c>
      <c r="BN289" s="147" t="s">
        <v>242</v>
      </c>
      <c r="BO289" s="147" t="s">
        <v>244</v>
      </c>
    </row>
    <row r="290" spans="33:67" s="2" customFormat="1" ht="15" customHeight="1" hidden="1">
      <c r="AG290" s="14"/>
      <c r="BE290" s="14"/>
      <c r="BI290" s="97" t="s">
        <v>104</v>
      </c>
      <c r="BJ290" s="8" t="s">
        <v>290</v>
      </c>
      <c r="BK290" s="180" t="str">
        <f>CONCATENATE(BI290,BJ290)</f>
        <v>СКЗ2230 В (перем. ток)0,8 кВт (до 32 А; до 48 В)*</v>
      </c>
      <c r="BL290" s="171">
        <v>1</v>
      </c>
      <c r="BM290" s="131" t="s">
        <v>221</v>
      </c>
      <c r="BN290" s="147" t="s">
        <v>242</v>
      </c>
      <c r="BO290" s="147" t="s">
        <v>244</v>
      </c>
    </row>
    <row r="291" spans="33:67" s="2" customFormat="1" ht="15" customHeight="1" hidden="1">
      <c r="AG291" s="14"/>
      <c r="BE291" s="14"/>
      <c r="BI291" s="97" t="s">
        <v>104</v>
      </c>
      <c r="BJ291" s="8" t="s">
        <v>424</v>
      </c>
      <c r="BK291" s="2" t="str">
        <f t="shared" si="0"/>
        <v>СКЗ2230 В (перем. ток)1,0 кВт (до 21 А; до 48 В)*</v>
      </c>
      <c r="BL291" s="171">
        <v>2</v>
      </c>
      <c r="BM291" s="131" t="s">
        <v>221</v>
      </c>
      <c r="BN291" s="147" t="s">
        <v>242</v>
      </c>
      <c r="BO291" s="147" t="s">
        <v>244</v>
      </c>
    </row>
    <row r="292" spans="33:67" s="2" customFormat="1" ht="15" customHeight="1" hidden="1">
      <c r="AG292" s="14"/>
      <c r="BE292" s="14"/>
      <c r="BI292" s="97" t="s">
        <v>104</v>
      </c>
      <c r="BJ292" s="231" t="s">
        <v>406</v>
      </c>
      <c r="BK292" s="2" t="str">
        <f t="shared" si="0"/>
        <v>СКЗ2230 В (перем. ток)1,0 кВт (21/10,5 А; 48/96 В)*</v>
      </c>
      <c r="BL292" s="171">
        <v>2</v>
      </c>
      <c r="BM292" s="131" t="s">
        <v>221</v>
      </c>
      <c r="BN292" s="147" t="s">
        <v>242</v>
      </c>
      <c r="BO292" s="147" t="s">
        <v>244</v>
      </c>
    </row>
    <row r="293" spans="33:67" s="2" customFormat="1" ht="15" customHeight="1" hidden="1">
      <c r="AG293" s="14"/>
      <c r="BE293" s="14"/>
      <c r="BI293" s="97" t="s">
        <v>104</v>
      </c>
      <c r="BJ293" s="231" t="s">
        <v>393</v>
      </c>
      <c r="BK293" s="2" t="str">
        <f t="shared" si="0"/>
        <v>СКЗ2230 В (перем. ток)1,25 кВт (26,1/13,1 А; 48/96 В)*</v>
      </c>
      <c r="BL293" s="171">
        <v>2</v>
      </c>
      <c r="BM293" s="131" t="s">
        <v>221</v>
      </c>
      <c r="BN293" s="147" t="s">
        <v>242</v>
      </c>
      <c r="BO293" s="147" t="s">
        <v>244</v>
      </c>
    </row>
    <row r="294" spans="33:67" s="2" customFormat="1" ht="15" customHeight="1" hidden="1">
      <c r="AG294" s="14"/>
      <c r="BE294" s="14"/>
      <c r="BI294" s="97" t="s">
        <v>104</v>
      </c>
      <c r="BJ294" s="231" t="s">
        <v>392</v>
      </c>
      <c r="BK294" s="2" t="str">
        <f>CONCATENATE(BI294,BJ294)</f>
        <v>СКЗ2230 В (перем. ток)1,5 кВт (32/16 А; 48/96 В)*</v>
      </c>
      <c r="BL294" s="171"/>
      <c r="BM294" s="131"/>
      <c r="BN294" s="147"/>
      <c r="BO294" s="147"/>
    </row>
    <row r="295" spans="33:67" s="2" customFormat="1" ht="15" customHeight="1" hidden="1">
      <c r="AG295" s="14"/>
      <c r="BE295" s="14"/>
      <c r="BI295" s="97" t="s">
        <v>104</v>
      </c>
      <c r="BJ295" s="8" t="s">
        <v>425</v>
      </c>
      <c r="BK295" s="2" t="str">
        <f t="shared" si="0"/>
        <v>СКЗ2230 В (перем. ток)2,0 кВт (до 42 А; до 48 В)*</v>
      </c>
      <c r="BL295" s="171">
        <v>2</v>
      </c>
      <c r="BM295" s="131" t="s">
        <v>221</v>
      </c>
      <c r="BN295" s="147" t="s">
        <v>242</v>
      </c>
      <c r="BO295" s="147" t="s">
        <v>244</v>
      </c>
    </row>
    <row r="296" spans="33:67" s="2" customFormat="1" ht="15" customHeight="1" hidden="1">
      <c r="AG296" s="14"/>
      <c r="BE296" s="14"/>
      <c r="BI296" s="97" t="s">
        <v>104</v>
      </c>
      <c r="BJ296" s="231" t="s">
        <v>394</v>
      </c>
      <c r="BK296" s="2" t="str">
        <f t="shared" si="0"/>
        <v>СКЗ2230 В (перем. ток)2,0 кВт (42/21 А; 48/96 В)*</v>
      </c>
      <c r="BL296" s="171">
        <v>2</v>
      </c>
      <c r="BM296" s="131" t="s">
        <v>221</v>
      </c>
      <c r="BN296" s="147" t="s">
        <v>242</v>
      </c>
      <c r="BO296" s="147" t="s">
        <v>244</v>
      </c>
    </row>
    <row r="297" spans="33:67" s="2" customFormat="1" ht="15" customHeight="1" hidden="1">
      <c r="AG297" s="14"/>
      <c r="BE297" s="14"/>
      <c r="BI297" s="97" t="s">
        <v>104</v>
      </c>
      <c r="BJ297" s="231" t="s">
        <v>404</v>
      </c>
      <c r="BK297" s="2" t="str">
        <f t="shared" si="0"/>
        <v>СКЗ2230 В (перем. ток)2,5 кВт (52,2/26,1 А; 48/96 В)*</v>
      </c>
      <c r="BL297" s="171">
        <v>2</v>
      </c>
      <c r="BM297" s="131" t="s">
        <v>221</v>
      </c>
      <c r="BN297" s="147" t="s">
        <v>242</v>
      </c>
      <c r="BO297" s="147" t="s">
        <v>244</v>
      </c>
    </row>
    <row r="298" spans="33:67" s="2" customFormat="1" ht="15" customHeight="1" hidden="1">
      <c r="AG298" s="14"/>
      <c r="BE298" s="14"/>
      <c r="BI298" s="97" t="s">
        <v>104</v>
      </c>
      <c r="BJ298" s="8" t="s">
        <v>426</v>
      </c>
      <c r="BK298" s="2" t="str">
        <f t="shared" si="0"/>
        <v>СКЗ2230 В (перем. ток)3,0 кВт (до 63 А; до 48 В)*</v>
      </c>
      <c r="BL298" s="171">
        <v>2</v>
      </c>
      <c r="BM298" s="131" t="s">
        <v>221</v>
      </c>
      <c r="BN298" s="147" t="s">
        <v>242</v>
      </c>
      <c r="BO298" s="147" t="s">
        <v>244</v>
      </c>
    </row>
    <row r="299" spans="33:67" s="2" customFormat="1" ht="15" customHeight="1" hidden="1">
      <c r="AG299" s="14"/>
      <c r="BE299" s="14"/>
      <c r="BI299" s="97" t="s">
        <v>104</v>
      </c>
      <c r="BJ299" s="231" t="s">
        <v>427</v>
      </c>
      <c r="BK299" s="2" t="str">
        <f t="shared" si="0"/>
        <v>СКЗ2230 В (перем. ток)3,0 кВт (63/31,5 А; 48/96 В)*</v>
      </c>
      <c r="BL299" s="171">
        <v>2</v>
      </c>
      <c r="BM299" s="131" t="s">
        <v>221</v>
      </c>
      <c r="BN299" s="147" t="s">
        <v>242</v>
      </c>
      <c r="BO299" s="147" t="s">
        <v>244</v>
      </c>
    </row>
    <row r="300" spans="33:67" s="2" customFormat="1" ht="15" customHeight="1" hidden="1">
      <c r="AG300" s="14"/>
      <c r="BE300" s="14"/>
      <c r="BI300" s="97" t="s">
        <v>104</v>
      </c>
      <c r="BJ300" s="231" t="s">
        <v>405</v>
      </c>
      <c r="BK300" s="2" t="str">
        <f t="shared" si="0"/>
        <v>СКЗ2230 В (перем. ток)3,75 кВт (78,3/39,2 А; 48/96 В)*</v>
      </c>
      <c r="BL300" s="171">
        <v>2</v>
      </c>
      <c r="BM300" s="133" t="s">
        <v>222</v>
      </c>
      <c r="BN300" s="147" t="s">
        <v>243</v>
      </c>
      <c r="BO300" s="147" t="s">
        <v>245</v>
      </c>
    </row>
    <row r="301" spans="33:67" s="2" customFormat="1" ht="15" customHeight="1" hidden="1">
      <c r="AG301" s="14"/>
      <c r="BE301" s="14"/>
      <c r="BI301" s="97" t="s">
        <v>104</v>
      </c>
      <c r="BJ301" s="8" t="s">
        <v>428</v>
      </c>
      <c r="BK301" s="2" t="str">
        <f aca="true" t="shared" si="1" ref="BK301:BK421">CONCATENATE(BI301,BJ301)</f>
        <v>СКЗ2230 В (перем. ток)4,0 кВт (до 84 А; до 48 В)*</v>
      </c>
      <c r="BL301" s="171">
        <v>2</v>
      </c>
      <c r="BM301" s="133" t="s">
        <v>222</v>
      </c>
      <c r="BN301" s="147" t="s">
        <v>243</v>
      </c>
      <c r="BO301" s="147" t="s">
        <v>245</v>
      </c>
    </row>
    <row r="302" spans="33:67" s="2" customFormat="1" ht="15" customHeight="1" hidden="1">
      <c r="AG302" s="14"/>
      <c r="BE302" s="14"/>
      <c r="BI302" s="97" t="s">
        <v>104</v>
      </c>
      <c r="BJ302" s="231" t="s">
        <v>429</v>
      </c>
      <c r="BK302" s="2" t="str">
        <f t="shared" si="1"/>
        <v>СКЗ2230 В (перем. ток)4,0 кВт (84/42 А; 48/96 В)*</v>
      </c>
      <c r="BL302" s="171">
        <v>2</v>
      </c>
      <c r="BM302" s="133" t="s">
        <v>222</v>
      </c>
      <c r="BN302" s="147" t="s">
        <v>243</v>
      </c>
      <c r="BO302" s="147" t="s">
        <v>245</v>
      </c>
    </row>
    <row r="303" spans="33:67" s="2" customFormat="1" ht="15" customHeight="1" hidden="1">
      <c r="AG303" s="14"/>
      <c r="BE303" s="14"/>
      <c r="BI303" s="97" t="s">
        <v>104</v>
      </c>
      <c r="BJ303" s="231" t="s">
        <v>403</v>
      </c>
      <c r="BK303" s="2" t="str">
        <f>CONCATENATE(BI303,BJ303)</f>
        <v>СКЗ2230 В (перем. ток)4,5 кВт (96/48 А; 48/96 В)*</v>
      </c>
      <c r="BL303" s="171"/>
      <c r="BM303" s="133"/>
      <c r="BN303" s="147"/>
      <c r="BO303" s="147"/>
    </row>
    <row r="304" spans="33:67" s="2" customFormat="1" ht="15" customHeight="1" hidden="1">
      <c r="AG304" s="14"/>
      <c r="BE304" s="14"/>
      <c r="BI304" s="97" t="s">
        <v>104</v>
      </c>
      <c r="BJ304" s="8" t="s">
        <v>430</v>
      </c>
      <c r="BK304" s="2" t="str">
        <f t="shared" si="1"/>
        <v>СКЗ2230 В (перем. ток)5,0 кВт (до 104 А; до 48 В)*</v>
      </c>
      <c r="BL304" s="171">
        <v>2</v>
      </c>
      <c r="BM304" s="133" t="s">
        <v>222</v>
      </c>
      <c r="BN304" s="147" t="s">
        <v>243</v>
      </c>
      <c r="BO304" s="147" t="s">
        <v>245</v>
      </c>
    </row>
    <row r="305" spans="33:67" s="2" customFormat="1" ht="15" customHeight="1" hidden="1">
      <c r="AG305" s="14"/>
      <c r="BE305" s="14"/>
      <c r="BI305" s="97" t="s">
        <v>104</v>
      </c>
      <c r="BJ305" s="231" t="s">
        <v>431</v>
      </c>
      <c r="BK305" s="2" t="str">
        <f t="shared" si="1"/>
        <v>СКЗ2230 В (перем. ток)5,0 кВт (105/52,5 А; 48/96 В)*</v>
      </c>
      <c r="BL305" s="171">
        <v>2</v>
      </c>
      <c r="BM305" s="133" t="s">
        <v>222</v>
      </c>
      <c r="BN305" s="147" t="s">
        <v>243</v>
      </c>
      <c r="BO305" s="147" t="s">
        <v>245</v>
      </c>
    </row>
    <row r="306" spans="33:67" s="2" customFormat="1" ht="15" customHeight="1" hidden="1">
      <c r="AG306" s="14"/>
      <c r="BE306" s="14"/>
      <c r="BI306" s="98" t="s">
        <v>105</v>
      </c>
      <c r="BJ306" s="8" t="s">
        <v>283</v>
      </c>
      <c r="BK306" s="2" t="str">
        <f t="shared" si="1"/>
        <v>СКЗ3230 В (перем. ток)0,2 кВт (до 8 А; до 24 В)*</v>
      </c>
      <c r="BL306" s="171">
        <v>1</v>
      </c>
      <c r="BM306" s="131" t="s">
        <v>221</v>
      </c>
      <c r="BN306" s="147" t="s">
        <v>242</v>
      </c>
      <c r="BO306" s="147" t="s">
        <v>244</v>
      </c>
    </row>
    <row r="307" spans="33:67" s="2" customFormat="1" ht="15" customHeight="1" hidden="1">
      <c r="AG307" s="14"/>
      <c r="BE307" s="14"/>
      <c r="BI307" s="98" t="s">
        <v>105</v>
      </c>
      <c r="BJ307" s="8" t="s">
        <v>284</v>
      </c>
      <c r="BK307" s="2" t="str">
        <f t="shared" si="1"/>
        <v>СКЗ3230 В (перем. ток)0,4 кВт (до 16 А; до 24 В)*</v>
      </c>
      <c r="BL307" s="171">
        <v>1</v>
      </c>
      <c r="BM307" s="131" t="s">
        <v>221</v>
      </c>
      <c r="BN307" s="147" t="s">
        <v>242</v>
      </c>
      <c r="BO307" s="147" t="s">
        <v>244</v>
      </c>
    </row>
    <row r="308" spans="33:67" s="2" customFormat="1" ht="15" customHeight="1" hidden="1">
      <c r="AG308" s="14"/>
      <c r="BE308" s="14"/>
      <c r="BI308" s="98" t="s">
        <v>105</v>
      </c>
      <c r="BJ308" s="8" t="s">
        <v>285</v>
      </c>
      <c r="BK308" s="2" t="str">
        <f t="shared" si="1"/>
        <v>СКЗ3230 В (перем. ток)0,6 кВт (до 24 А; до 24 В)*</v>
      </c>
      <c r="BL308" s="171">
        <v>1</v>
      </c>
      <c r="BM308" s="131" t="s">
        <v>221</v>
      </c>
      <c r="BN308" s="147" t="s">
        <v>242</v>
      </c>
      <c r="BO308" s="147" t="s">
        <v>244</v>
      </c>
    </row>
    <row r="309" spans="33:67" s="2" customFormat="1" ht="15" customHeight="1" hidden="1">
      <c r="AG309" s="14"/>
      <c r="BE309" s="14"/>
      <c r="BI309" s="98" t="s">
        <v>105</v>
      </c>
      <c r="BJ309" s="8" t="s">
        <v>286</v>
      </c>
      <c r="BK309" s="180" t="str">
        <f>CONCATENATE(BI309,BJ309)</f>
        <v>СКЗ3230 В (перем. ток)0,8 кВт (до 32 А; до 24 В)*</v>
      </c>
      <c r="BL309" s="171">
        <v>1</v>
      </c>
      <c r="BM309" s="131" t="s">
        <v>221</v>
      </c>
      <c r="BN309" s="147" t="s">
        <v>242</v>
      </c>
      <c r="BO309" s="147" t="s">
        <v>244</v>
      </c>
    </row>
    <row r="310" spans="33:67" s="2" customFormat="1" ht="15" customHeight="1" hidden="1">
      <c r="AG310" s="14"/>
      <c r="BE310" s="14"/>
      <c r="BI310" s="98" t="s">
        <v>105</v>
      </c>
      <c r="BJ310" s="8" t="s">
        <v>287</v>
      </c>
      <c r="BK310" s="180" t="str">
        <f>CONCATENATE(BI310,BJ310)</f>
        <v>СКЗ3230 В (перем. ток)0,2 кВт (до 8 А; до 48 В)*</v>
      </c>
      <c r="BL310" s="171">
        <v>1</v>
      </c>
      <c r="BM310" s="131" t="s">
        <v>221</v>
      </c>
      <c r="BN310" s="147" t="s">
        <v>242</v>
      </c>
      <c r="BO310" s="147" t="s">
        <v>244</v>
      </c>
    </row>
    <row r="311" spans="33:67" s="2" customFormat="1" ht="15" customHeight="1" hidden="1">
      <c r="AG311" s="14"/>
      <c r="BE311" s="14"/>
      <c r="BI311" s="98" t="s">
        <v>105</v>
      </c>
      <c r="BJ311" s="8" t="s">
        <v>288</v>
      </c>
      <c r="BK311" s="180" t="str">
        <f>CONCATENATE(BI311,BJ311)</f>
        <v>СКЗ3230 В (перем. ток)0,4 кВт (до 16 А; до 48 В)*</v>
      </c>
      <c r="BL311" s="171">
        <v>1</v>
      </c>
      <c r="BM311" s="131" t="s">
        <v>221</v>
      </c>
      <c r="BN311" s="147" t="s">
        <v>242</v>
      </c>
      <c r="BO311" s="147" t="s">
        <v>244</v>
      </c>
    </row>
    <row r="312" spans="33:67" s="2" customFormat="1" ht="15" customHeight="1" hidden="1">
      <c r="AG312" s="14"/>
      <c r="BE312" s="14"/>
      <c r="BI312" s="98" t="s">
        <v>105</v>
      </c>
      <c r="BJ312" s="8" t="s">
        <v>289</v>
      </c>
      <c r="BK312" s="180" t="str">
        <f>CONCATENATE(BI312,BJ312)</f>
        <v>СКЗ3230 В (перем. ток)0,6 кВт (до 24 А; до 48 В)*</v>
      </c>
      <c r="BL312" s="171">
        <v>1</v>
      </c>
      <c r="BM312" s="131" t="s">
        <v>221</v>
      </c>
      <c r="BN312" s="147" t="s">
        <v>242</v>
      </c>
      <c r="BO312" s="147" t="s">
        <v>244</v>
      </c>
    </row>
    <row r="313" spans="33:67" s="2" customFormat="1" ht="15" customHeight="1" hidden="1">
      <c r="AG313" s="14"/>
      <c r="BE313" s="14"/>
      <c r="BI313" s="98" t="s">
        <v>105</v>
      </c>
      <c r="BJ313" s="8" t="s">
        <v>290</v>
      </c>
      <c r="BK313" s="180" t="str">
        <f>CONCATENATE(BI313,BJ313)</f>
        <v>СКЗ3230 В (перем. ток)0,8 кВт (до 32 А; до 48 В)*</v>
      </c>
      <c r="BL313" s="171">
        <v>1</v>
      </c>
      <c r="BM313" s="131" t="s">
        <v>221</v>
      </c>
      <c r="BN313" s="147" t="s">
        <v>242</v>
      </c>
      <c r="BO313" s="147" t="s">
        <v>244</v>
      </c>
    </row>
    <row r="314" spans="33:67" s="2" customFormat="1" ht="15" customHeight="1" hidden="1">
      <c r="AG314" s="14"/>
      <c r="BE314" s="14"/>
      <c r="BI314" s="98" t="s">
        <v>105</v>
      </c>
      <c r="BJ314" s="8" t="s">
        <v>424</v>
      </c>
      <c r="BK314" s="2" t="str">
        <f t="shared" si="1"/>
        <v>СКЗ3230 В (перем. ток)1,0 кВт (до 21 А; до 48 В)*</v>
      </c>
      <c r="BL314" s="172">
        <v>2</v>
      </c>
      <c r="BM314" s="133" t="s">
        <v>222</v>
      </c>
      <c r="BN314" s="147" t="s">
        <v>243</v>
      </c>
      <c r="BO314" s="147" t="s">
        <v>245</v>
      </c>
    </row>
    <row r="315" spans="33:67" s="2" customFormat="1" ht="15" customHeight="1" hidden="1">
      <c r="AG315" s="14"/>
      <c r="BE315" s="14"/>
      <c r="BI315" s="98" t="s">
        <v>105</v>
      </c>
      <c r="BJ315" s="231" t="s">
        <v>406</v>
      </c>
      <c r="BK315" s="2" t="str">
        <f t="shared" si="1"/>
        <v>СКЗ3230 В (перем. ток)1,0 кВт (21/10,5 А; 48/96 В)*</v>
      </c>
      <c r="BL315" s="172">
        <v>2</v>
      </c>
      <c r="BM315" s="133" t="s">
        <v>222</v>
      </c>
      <c r="BN315" s="147" t="s">
        <v>243</v>
      </c>
      <c r="BO315" s="147" t="s">
        <v>245</v>
      </c>
    </row>
    <row r="316" spans="33:67" s="2" customFormat="1" ht="15" customHeight="1" hidden="1">
      <c r="AG316" s="14"/>
      <c r="BE316" s="14"/>
      <c r="BI316" s="98" t="s">
        <v>105</v>
      </c>
      <c r="BJ316" s="231" t="s">
        <v>393</v>
      </c>
      <c r="BK316" s="2" t="str">
        <f t="shared" si="1"/>
        <v>СКЗ3230 В (перем. ток)1,25 кВт (26,1/13,1 А; 48/96 В)*</v>
      </c>
      <c r="BL316" s="172">
        <v>2</v>
      </c>
      <c r="BM316" s="133" t="s">
        <v>222</v>
      </c>
      <c r="BN316" s="147" t="s">
        <v>243</v>
      </c>
      <c r="BO316" s="147" t="s">
        <v>245</v>
      </c>
    </row>
    <row r="317" spans="33:67" s="2" customFormat="1" ht="15" customHeight="1" hidden="1">
      <c r="AG317" s="14"/>
      <c r="BE317" s="14"/>
      <c r="BI317" s="98" t="s">
        <v>105</v>
      </c>
      <c r="BJ317" s="231" t="s">
        <v>392</v>
      </c>
      <c r="BK317" s="2" t="str">
        <f>CONCATENATE(BI317,BJ317)</f>
        <v>СКЗ3230 В (перем. ток)1,5 кВт (32/16 А; 48/96 В)*</v>
      </c>
      <c r="BL317" s="172"/>
      <c r="BM317" s="133"/>
      <c r="BN317" s="147"/>
      <c r="BO317" s="147"/>
    </row>
    <row r="318" spans="33:67" s="2" customFormat="1" ht="15" customHeight="1" hidden="1">
      <c r="AG318" s="14"/>
      <c r="BE318" s="14"/>
      <c r="BH318" s="118"/>
      <c r="BI318" s="98" t="s">
        <v>105</v>
      </c>
      <c r="BJ318" s="8" t="s">
        <v>425</v>
      </c>
      <c r="BK318" s="2" t="str">
        <f t="shared" si="1"/>
        <v>СКЗ3230 В (перем. ток)2,0 кВт (до 42 А; до 48 В)*</v>
      </c>
      <c r="BL318" s="172">
        <v>2</v>
      </c>
      <c r="BM318" s="133" t="s">
        <v>222</v>
      </c>
      <c r="BN318" s="147" t="s">
        <v>243</v>
      </c>
      <c r="BO318" s="147" t="s">
        <v>245</v>
      </c>
    </row>
    <row r="319" spans="33:67" s="2" customFormat="1" ht="15" customHeight="1" hidden="1">
      <c r="AG319" s="14"/>
      <c r="BE319" s="14"/>
      <c r="BH319" s="118"/>
      <c r="BI319" s="98" t="s">
        <v>105</v>
      </c>
      <c r="BJ319" s="231" t="s">
        <v>394</v>
      </c>
      <c r="BK319" s="2" t="str">
        <f t="shared" si="1"/>
        <v>СКЗ3230 В (перем. ток)2,0 кВт (42/21 А; 48/96 В)*</v>
      </c>
      <c r="BL319" s="172">
        <v>2</v>
      </c>
      <c r="BM319" s="133" t="s">
        <v>222</v>
      </c>
      <c r="BN319" s="147" t="s">
        <v>243</v>
      </c>
      <c r="BO319" s="147" t="s">
        <v>245</v>
      </c>
    </row>
    <row r="320" spans="33:67" s="2" customFormat="1" ht="15" customHeight="1" hidden="1">
      <c r="AG320" s="14"/>
      <c r="BE320" s="14"/>
      <c r="BH320" s="118"/>
      <c r="BI320" s="98" t="s">
        <v>105</v>
      </c>
      <c r="BJ320" s="231" t="s">
        <v>404</v>
      </c>
      <c r="BK320" s="2" t="str">
        <f t="shared" si="1"/>
        <v>СКЗ3230 В (перем. ток)2,5 кВт (52,2/26,1 А; 48/96 В)*</v>
      </c>
      <c r="BL320" s="172">
        <v>2</v>
      </c>
      <c r="BM320" s="133" t="s">
        <v>222</v>
      </c>
      <c r="BN320" s="147" t="s">
        <v>243</v>
      </c>
      <c r="BO320" s="147" t="s">
        <v>245</v>
      </c>
    </row>
    <row r="321" spans="7:78" ht="15" customHeight="1" hidden="1">
      <c r="G321" s="2"/>
      <c r="H321" s="2"/>
      <c r="I321" s="2"/>
      <c r="J321" s="2"/>
      <c r="K321" s="2"/>
      <c r="L321" s="2"/>
      <c r="M321" s="2"/>
      <c r="N321" s="2"/>
      <c r="O321" s="2"/>
      <c r="P321" s="2"/>
      <c r="Q321" s="2"/>
      <c r="R321" s="2"/>
      <c r="S321" s="2"/>
      <c r="T321" s="2"/>
      <c r="AC321" s="2"/>
      <c r="AD321" s="2"/>
      <c r="AE321" s="2"/>
      <c r="AF321" s="2"/>
      <c r="AG321" s="14"/>
      <c r="AH321" s="2"/>
      <c r="AI321" s="2"/>
      <c r="AJ321" s="2"/>
      <c r="AK321" s="2"/>
      <c r="AL321" s="2"/>
      <c r="AM321" s="2"/>
      <c r="AN321" s="2"/>
      <c r="AP321" s="2"/>
      <c r="BB321" s="2"/>
      <c r="BC321" s="2"/>
      <c r="BD321" s="2"/>
      <c r="BE321" s="14"/>
      <c r="BF321" s="2"/>
      <c r="BG321" s="2"/>
      <c r="BH321" s="118"/>
      <c r="BI321" s="98" t="s">
        <v>105</v>
      </c>
      <c r="BJ321" s="8" t="s">
        <v>426</v>
      </c>
      <c r="BK321" s="2" t="str">
        <f t="shared" si="1"/>
        <v>СКЗ3230 В (перем. ток)3,0 кВт (до 63 А; до 48 В)*</v>
      </c>
      <c r="BL321" s="172">
        <v>2</v>
      </c>
      <c r="BM321" s="133" t="s">
        <v>222</v>
      </c>
      <c r="BN321" s="147" t="s">
        <v>243</v>
      </c>
      <c r="BO321" s="147" t="s">
        <v>245</v>
      </c>
      <c r="BZ321" s="2"/>
    </row>
    <row r="322" spans="7:78" ht="15" customHeight="1" hidden="1">
      <c r="G322" s="2"/>
      <c r="H322" s="2"/>
      <c r="I322" s="2"/>
      <c r="J322" s="2"/>
      <c r="K322" s="2"/>
      <c r="L322" s="2"/>
      <c r="M322" s="2"/>
      <c r="N322" s="2"/>
      <c r="O322" s="2"/>
      <c r="P322" s="2"/>
      <c r="Q322" s="2"/>
      <c r="R322" s="2"/>
      <c r="S322" s="2"/>
      <c r="T322" s="2"/>
      <c r="AC322" s="2"/>
      <c r="AD322" s="2"/>
      <c r="AE322" s="2"/>
      <c r="AF322" s="2"/>
      <c r="AG322" s="14"/>
      <c r="AH322" s="2"/>
      <c r="AI322" s="2"/>
      <c r="AJ322" s="2"/>
      <c r="AK322" s="2"/>
      <c r="AL322" s="2"/>
      <c r="AM322" s="2"/>
      <c r="AN322" s="2"/>
      <c r="AP322" s="2"/>
      <c r="BB322" s="2"/>
      <c r="BC322" s="2"/>
      <c r="BD322" s="2"/>
      <c r="BE322" s="14"/>
      <c r="BF322" s="2"/>
      <c r="BG322" s="2"/>
      <c r="BH322" s="118"/>
      <c r="BI322" s="98" t="s">
        <v>105</v>
      </c>
      <c r="BJ322" s="231" t="s">
        <v>427</v>
      </c>
      <c r="BK322" s="2" t="str">
        <f t="shared" si="1"/>
        <v>СКЗ3230 В (перем. ток)3,0 кВт (63/31,5 А; 48/96 В)*</v>
      </c>
      <c r="BL322" s="172">
        <v>2</v>
      </c>
      <c r="BM322" s="133" t="s">
        <v>222</v>
      </c>
      <c r="BN322" s="147" t="s">
        <v>243</v>
      </c>
      <c r="BO322" s="147" t="s">
        <v>245</v>
      </c>
      <c r="BZ322" s="2"/>
    </row>
    <row r="323" spans="7:78" ht="15" customHeight="1" hidden="1">
      <c r="G323" s="2"/>
      <c r="H323" s="2"/>
      <c r="I323" s="2"/>
      <c r="J323" s="2"/>
      <c r="K323" s="2"/>
      <c r="L323" s="2"/>
      <c r="M323" s="2"/>
      <c r="N323" s="2"/>
      <c r="O323" s="2"/>
      <c r="P323" s="2"/>
      <c r="Q323" s="2"/>
      <c r="R323" s="2"/>
      <c r="S323" s="2"/>
      <c r="T323" s="2"/>
      <c r="AC323" s="2"/>
      <c r="AD323" s="2"/>
      <c r="AE323" s="2"/>
      <c r="AF323" s="2"/>
      <c r="AG323" s="14"/>
      <c r="AH323" s="2"/>
      <c r="AI323" s="2"/>
      <c r="AJ323" s="2"/>
      <c r="AK323" s="2"/>
      <c r="AL323" s="2"/>
      <c r="AM323" s="2"/>
      <c r="AN323" s="2"/>
      <c r="AP323" s="2"/>
      <c r="BB323" s="2"/>
      <c r="BC323" s="2"/>
      <c r="BD323" s="2"/>
      <c r="BE323" s="14"/>
      <c r="BF323" s="2"/>
      <c r="BG323" s="2"/>
      <c r="BH323" s="118"/>
      <c r="BI323" s="100" t="s">
        <v>106</v>
      </c>
      <c r="BJ323" s="8" t="s">
        <v>283</v>
      </c>
      <c r="BK323" s="2" t="str">
        <f t="shared" si="1"/>
        <v>СКЗ4230 В (перем. ток)0,2 кВт (до 8 А; до 24 В)*</v>
      </c>
      <c r="BL323" s="171">
        <v>1</v>
      </c>
      <c r="BM323" s="131" t="s">
        <v>221</v>
      </c>
      <c r="BN323" s="147" t="s">
        <v>242</v>
      </c>
      <c r="BO323" s="147" t="s">
        <v>244</v>
      </c>
      <c r="BZ323" s="2"/>
    </row>
    <row r="324" spans="7:78" ht="15" customHeight="1" hidden="1">
      <c r="G324" s="2"/>
      <c r="H324" s="2"/>
      <c r="I324" s="2"/>
      <c r="J324" s="2"/>
      <c r="K324" s="2"/>
      <c r="L324" s="2"/>
      <c r="M324" s="2"/>
      <c r="N324" s="2"/>
      <c r="O324" s="2"/>
      <c r="P324" s="2"/>
      <c r="Q324" s="2"/>
      <c r="R324" s="2"/>
      <c r="S324" s="2"/>
      <c r="T324" s="2"/>
      <c r="AC324" s="2"/>
      <c r="AD324" s="2"/>
      <c r="AE324" s="2"/>
      <c r="AF324" s="2"/>
      <c r="AG324" s="14"/>
      <c r="AH324" s="2"/>
      <c r="AI324" s="2"/>
      <c r="AJ324" s="2"/>
      <c r="AK324" s="2"/>
      <c r="AL324" s="2"/>
      <c r="AM324" s="2"/>
      <c r="AN324" s="2"/>
      <c r="AP324" s="2"/>
      <c r="BB324" s="2"/>
      <c r="BC324" s="2"/>
      <c r="BD324" s="2"/>
      <c r="BE324" s="14"/>
      <c r="BF324" s="2"/>
      <c r="BG324" s="2"/>
      <c r="BH324" s="118"/>
      <c r="BI324" s="100" t="s">
        <v>106</v>
      </c>
      <c r="BJ324" s="8" t="s">
        <v>284</v>
      </c>
      <c r="BK324" s="2" t="str">
        <f t="shared" si="1"/>
        <v>СКЗ4230 В (перем. ток)0,4 кВт (до 16 А; до 24 В)*</v>
      </c>
      <c r="BL324" s="171">
        <v>1</v>
      </c>
      <c r="BM324" s="131" t="s">
        <v>221</v>
      </c>
      <c r="BN324" s="147" t="s">
        <v>242</v>
      </c>
      <c r="BO324" s="147" t="s">
        <v>244</v>
      </c>
      <c r="BZ324" s="2"/>
    </row>
    <row r="325" spans="7:78" ht="15" customHeight="1" hidden="1">
      <c r="G325" s="2"/>
      <c r="H325" s="2"/>
      <c r="I325" s="2"/>
      <c r="J325" s="2"/>
      <c r="K325" s="2"/>
      <c r="L325" s="2"/>
      <c r="M325" s="2"/>
      <c r="N325" s="2"/>
      <c r="O325" s="2"/>
      <c r="P325" s="2"/>
      <c r="Q325" s="2"/>
      <c r="R325" s="2"/>
      <c r="S325" s="2"/>
      <c r="T325" s="2"/>
      <c r="AC325" s="2"/>
      <c r="AD325" s="2"/>
      <c r="AE325" s="2"/>
      <c r="AF325" s="2"/>
      <c r="AG325" s="14"/>
      <c r="AH325" s="2"/>
      <c r="AI325" s="2"/>
      <c r="AJ325" s="2"/>
      <c r="AK325" s="2"/>
      <c r="AL325" s="2"/>
      <c r="AM325" s="2"/>
      <c r="AN325" s="2"/>
      <c r="AP325" s="2"/>
      <c r="BB325" s="2"/>
      <c r="BC325" s="2"/>
      <c r="BD325" s="2"/>
      <c r="BE325" s="14"/>
      <c r="BF325" s="2"/>
      <c r="BG325" s="2"/>
      <c r="BH325" s="118"/>
      <c r="BI325" s="100" t="s">
        <v>106</v>
      </c>
      <c r="BJ325" s="8" t="s">
        <v>285</v>
      </c>
      <c r="BK325" s="2" t="str">
        <f t="shared" si="1"/>
        <v>СКЗ4230 В (перем. ток)0,6 кВт (до 24 А; до 24 В)*</v>
      </c>
      <c r="BL325" s="171">
        <v>1</v>
      </c>
      <c r="BM325" s="131" t="s">
        <v>221</v>
      </c>
      <c r="BN325" s="147" t="s">
        <v>242</v>
      </c>
      <c r="BO325" s="147" t="s">
        <v>244</v>
      </c>
      <c r="BZ325" s="2"/>
    </row>
    <row r="326" spans="7:78" ht="15" customHeight="1" hidden="1">
      <c r="G326" s="2"/>
      <c r="H326" s="2"/>
      <c r="I326" s="2"/>
      <c r="J326" s="2"/>
      <c r="K326" s="2"/>
      <c r="L326" s="2"/>
      <c r="M326" s="2"/>
      <c r="N326" s="2"/>
      <c r="O326" s="2"/>
      <c r="P326" s="2"/>
      <c r="Q326" s="2"/>
      <c r="R326" s="2"/>
      <c r="S326" s="2"/>
      <c r="T326" s="2"/>
      <c r="AC326" s="2"/>
      <c r="AD326" s="2"/>
      <c r="AE326" s="2"/>
      <c r="AF326" s="2"/>
      <c r="AG326" s="14"/>
      <c r="AH326" s="2"/>
      <c r="AI326" s="2"/>
      <c r="AJ326" s="2"/>
      <c r="AK326" s="2"/>
      <c r="AL326" s="2"/>
      <c r="AM326" s="2"/>
      <c r="AN326" s="2"/>
      <c r="AP326" s="2"/>
      <c r="BB326" s="2"/>
      <c r="BC326" s="2"/>
      <c r="BD326" s="2"/>
      <c r="BE326" s="14"/>
      <c r="BF326" s="2"/>
      <c r="BG326" s="2"/>
      <c r="BH326" s="118"/>
      <c r="BI326" s="100" t="s">
        <v>106</v>
      </c>
      <c r="BJ326" s="8" t="s">
        <v>286</v>
      </c>
      <c r="BK326" s="180" t="str">
        <f>CONCATENATE(BI326,BJ326)</f>
        <v>СКЗ4230 В (перем. ток)0,8 кВт (до 32 А; до 24 В)*</v>
      </c>
      <c r="BL326" s="171">
        <v>1</v>
      </c>
      <c r="BM326" s="131" t="s">
        <v>221</v>
      </c>
      <c r="BN326" s="147" t="s">
        <v>242</v>
      </c>
      <c r="BO326" s="147" t="s">
        <v>244</v>
      </c>
      <c r="BZ326" s="2"/>
    </row>
    <row r="327" spans="7:78" ht="15" customHeight="1" hidden="1">
      <c r="G327" s="2"/>
      <c r="H327" s="2"/>
      <c r="I327" s="2"/>
      <c r="J327" s="2"/>
      <c r="K327" s="2"/>
      <c r="L327" s="2"/>
      <c r="M327" s="2"/>
      <c r="N327" s="2"/>
      <c r="O327" s="2"/>
      <c r="P327" s="2"/>
      <c r="Q327" s="2"/>
      <c r="R327" s="2"/>
      <c r="S327" s="2"/>
      <c r="T327" s="2"/>
      <c r="AC327" s="2"/>
      <c r="AD327" s="2"/>
      <c r="AE327" s="2"/>
      <c r="AF327" s="2"/>
      <c r="AG327" s="14"/>
      <c r="AH327" s="2"/>
      <c r="AI327" s="2"/>
      <c r="AJ327" s="2"/>
      <c r="AK327" s="2"/>
      <c r="AL327" s="2"/>
      <c r="AM327" s="2"/>
      <c r="AN327" s="2"/>
      <c r="AP327" s="2"/>
      <c r="BB327" s="2"/>
      <c r="BC327" s="2"/>
      <c r="BD327" s="2"/>
      <c r="BE327" s="14"/>
      <c r="BF327" s="2"/>
      <c r="BG327" s="2"/>
      <c r="BH327" s="118"/>
      <c r="BI327" s="100" t="s">
        <v>106</v>
      </c>
      <c r="BJ327" s="8" t="s">
        <v>287</v>
      </c>
      <c r="BK327" s="180" t="str">
        <f>CONCATENATE(BI327,BJ327)</f>
        <v>СКЗ4230 В (перем. ток)0,2 кВт (до 8 А; до 48 В)*</v>
      </c>
      <c r="BL327" s="171">
        <v>1</v>
      </c>
      <c r="BM327" s="131" t="s">
        <v>221</v>
      </c>
      <c r="BN327" s="147" t="s">
        <v>242</v>
      </c>
      <c r="BO327" s="147" t="s">
        <v>244</v>
      </c>
      <c r="BZ327" s="2"/>
    </row>
    <row r="328" spans="7:78" ht="15" customHeight="1" hidden="1">
      <c r="G328" s="2"/>
      <c r="H328" s="2"/>
      <c r="I328" s="2"/>
      <c r="J328" s="2"/>
      <c r="K328" s="2"/>
      <c r="L328" s="2"/>
      <c r="M328" s="2"/>
      <c r="N328" s="2"/>
      <c r="O328" s="2"/>
      <c r="P328" s="2"/>
      <c r="Q328" s="2"/>
      <c r="R328" s="2"/>
      <c r="S328" s="2"/>
      <c r="T328" s="2"/>
      <c r="AC328" s="2"/>
      <c r="AD328" s="2"/>
      <c r="AE328" s="2"/>
      <c r="AF328" s="2"/>
      <c r="AG328" s="14"/>
      <c r="AH328" s="2"/>
      <c r="AI328" s="2"/>
      <c r="AJ328" s="2"/>
      <c r="AK328" s="2"/>
      <c r="AL328" s="2"/>
      <c r="AM328" s="2"/>
      <c r="AN328" s="2"/>
      <c r="AP328" s="2"/>
      <c r="BB328" s="2"/>
      <c r="BC328" s="2"/>
      <c r="BD328" s="2"/>
      <c r="BE328" s="14"/>
      <c r="BF328" s="2"/>
      <c r="BG328" s="2"/>
      <c r="BH328" s="118"/>
      <c r="BI328" s="100" t="s">
        <v>106</v>
      </c>
      <c r="BJ328" s="8" t="s">
        <v>288</v>
      </c>
      <c r="BK328" s="180" t="str">
        <f>CONCATENATE(BI328,BJ328)</f>
        <v>СКЗ4230 В (перем. ток)0,4 кВт (до 16 А; до 48 В)*</v>
      </c>
      <c r="BL328" s="171">
        <v>1</v>
      </c>
      <c r="BM328" s="131" t="s">
        <v>221</v>
      </c>
      <c r="BN328" s="147" t="s">
        <v>242</v>
      </c>
      <c r="BO328" s="147" t="s">
        <v>244</v>
      </c>
      <c r="BZ328" s="2"/>
    </row>
    <row r="329" spans="7:78" ht="15" customHeight="1" hidden="1">
      <c r="G329" s="2"/>
      <c r="H329" s="2"/>
      <c r="I329" s="2"/>
      <c r="J329" s="2"/>
      <c r="K329" s="2"/>
      <c r="L329" s="2"/>
      <c r="M329" s="2"/>
      <c r="N329" s="2"/>
      <c r="O329" s="2"/>
      <c r="P329" s="2"/>
      <c r="Q329" s="2"/>
      <c r="R329" s="2"/>
      <c r="S329" s="2"/>
      <c r="T329" s="2"/>
      <c r="AC329" s="2"/>
      <c r="AD329" s="2"/>
      <c r="AE329" s="2"/>
      <c r="AF329" s="2"/>
      <c r="AG329" s="14"/>
      <c r="AH329" s="2"/>
      <c r="AI329" s="2"/>
      <c r="AJ329" s="2"/>
      <c r="AK329" s="2"/>
      <c r="AL329" s="2"/>
      <c r="AM329" s="2"/>
      <c r="AN329" s="2"/>
      <c r="AP329" s="2"/>
      <c r="BB329" s="2"/>
      <c r="BC329" s="2"/>
      <c r="BD329" s="2"/>
      <c r="BE329" s="14"/>
      <c r="BF329" s="2"/>
      <c r="BG329" s="2"/>
      <c r="BH329" s="118"/>
      <c r="BI329" s="100" t="s">
        <v>106</v>
      </c>
      <c r="BJ329" s="8" t="s">
        <v>289</v>
      </c>
      <c r="BK329" s="180" t="str">
        <f>CONCATENATE(BI329,BJ329)</f>
        <v>СКЗ4230 В (перем. ток)0,6 кВт (до 24 А; до 48 В)*</v>
      </c>
      <c r="BL329" s="171">
        <v>1</v>
      </c>
      <c r="BM329" s="131" t="s">
        <v>221</v>
      </c>
      <c r="BN329" s="147" t="s">
        <v>242</v>
      </c>
      <c r="BO329" s="147" t="s">
        <v>244</v>
      </c>
      <c r="BZ329" s="2"/>
    </row>
    <row r="330" spans="7:78" ht="15" customHeight="1" hidden="1">
      <c r="G330" s="2"/>
      <c r="H330" s="2"/>
      <c r="I330" s="2"/>
      <c r="J330" s="2"/>
      <c r="K330" s="2"/>
      <c r="L330" s="2"/>
      <c r="M330" s="2"/>
      <c r="N330" s="2"/>
      <c r="O330" s="2"/>
      <c r="P330" s="2"/>
      <c r="Q330" s="2"/>
      <c r="R330" s="2"/>
      <c r="S330" s="2"/>
      <c r="T330" s="2"/>
      <c r="AC330" s="2"/>
      <c r="AD330" s="2"/>
      <c r="AE330" s="2"/>
      <c r="AF330" s="2"/>
      <c r="AG330" s="14"/>
      <c r="AH330" s="2"/>
      <c r="AI330" s="2"/>
      <c r="AJ330" s="2"/>
      <c r="AK330" s="2"/>
      <c r="AL330" s="2"/>
      <c r="AM330" s="2"/>
      <c r="AN330" s="2"/>
      <c r="AP330" s="2"/>
      <c r="BB330" s="2"/>
      <c r="BC330" s="2"/>
      <c r="BD330" s="2"/>
      <c r="BE330" s="14"/>
      <c r="BF330" s="2"/>
      <c r="BG330" s="2"/>
      <c r="BI330" s="100" t="s">
        <v>106</v>
      </c>
      <c r="BJ330" s="8" t="s">
        <v>290</v>
      </c>
      <c r="BK330" s="180" t="str">
        <f>CONCATENATE(BI330,BJ330)</f>
        <v>СКЗ4230 В (перем. ток)0,8 кВт (до 32 А; до 48 В)*</v>
      </c>
      <c r="BL330" s="171">
        <v>1</v>
      </c>
      <c r="BM330" s="131" t="s">
        <v>221</v>
      </c>
      <c r="BN330" s="147" t="s">
        <v>242</v>
      </c>
      <c r="BO330" s="147" t="s">
        <v>244</v>
      </c>
      <c r="BZ330" s="2"/>
    </row>
    <row r="331" spans="7:67" ht="15" customHeight="1" hidden="1">
      <c r="G331" s="2"/>
      <c r="H331" s="2"/>
      <c r="I331" s="2"/>
      <c r="J331" s="2"/>
      <c r="K331" s="2"/>
      <c r="L331" s="2"/>
      <c r="M331" s="2"/>
      <c r="N331" s="2"/>
      <c r="O331" s="2"/>
      <c r="P331" s="2"/>
      <c r="Q331" s="2"/>
      <c r="R331" s="2"/>
      <c r="S331" s="2"/>
      <c r="T331" s="2"/>
      <c r="AC331" s="2"/>
      <c r="AD331" s="2"/>
      <c r="AE331" s="2"/>
      <c r="AF331" s="2"/>
      <c r="AG331" s="14"/>
      <c r="AH331" s="2"/>
      <c r="AI331" s="2"/>
      <c r="AJ331" s="2"/>
      <c r="AK331" s="2"/>
      <c r="AL331" s="2"/>
      <c r="AM331" s="2"/>
      <c r="AN331" s="2"/>
      <c r="AP331" s="2"/>
      <c r="BB331" s="2"/>
      <c r="BC331" s="2"/>
      <c r="BD331" s="2"/>
      <c r="BE331" s="14"/>
      <c r="BF331" s="2"/>
      <c r="BG331" s="2"/>
      <c r="BI331" s="100" t="s">
        <v>106</v>
      </c>
      <c r="BJ331" s="8" t="s">
        <v>424</v>
      </c>
      <c r="BK331" s="2" t="str">
        <f t="shared" si="1"/>
        <v>СКЗ4230 В (перем. ток)1,0 кВт (до 21 А; до 48 В)*</v>
      </c>
      <c r="BL331" s="172">
        <v>2</v>
      </c>
      <c r="BM331" s="133" t="s">
        <v>222</v>
      </c>
      <c r="BN331" s="147" t="s">
        <v>243</v>
      </c>
      <c r="BO331" s="147" t="s">
        <v>245</v>
      </c>
    </row>
    <row r="332" spans="7:67" ht="15" customHeight="1" hidden="1">
      <c r="G332" s="2"/>
      <c r="H332" s="2"/>
      <c r="I332" s="2"/>
      <c r="J332" s="2"/>
      <c r="K332" s="2"/>
      <c r="L332" s="2"/>
      <c r="M332" s="2"/>
      <c r="N332" s="2"/>
      <c r="O332" s="2"/>
      <c r="P332" s="2"/>
      <c r="Q332" s="2"/>
      <c r="R332" s="2"/>
      <c r="S332" s="2"/>
      <c r="T332" s="2"/>
      <c r="AC332" s="2"/>
      <c r="AD332" s="2"/>
      <c r="AE332" s="2"/>
      <c r="AF332" s="2"/>
      <c r="AG332" s="14"/>
      <c r="AH332" s="2"/>
      <c r="AI332" s="2"/>
      <c r="AJ332" s="2"/>
      <c r="AK332" s="2"/>
      <c r="AL332" s="2"/>
      <c r="AM332" s="2"/>
      <c r="AN332" s="2"/>
      <c r="AP332" s="2"/>
      <c r="BB332" s="2"/>
      <c r="BC332" s="2"/>
      <c r="BD332" s="2"/>
      <c r="BE332" s="14"/>
      <c r="BF332" s="2"/>
      <c r="BG332" s="2"/>
      <c r="BI332" s="100" t="s">
        <v>106</v>
      </c>
      <c r="BJ332" s="231" t="s">
        <v>406</v>
      </c>
      <c r="BK332" s="2" t="str">
        <f t="shared" si="1"/>
        <v>СКЗ4230 В (перем. ток)1,0 кВт (21/10,5 А; 48/96 В)*</v>
      </c>
      <c r="BL332" s="172">
        <v>2</v>
      </c>
      <c r="BM332" s="133" t="s">
        <v>222</v>
      </c>
      <c r="BN332" s="147" t="s">
        <v>243</v>
      </c>
      <c r="BO332" s="147" t="s">
        <v>245</v>
      </c>
    </row>
    <row r="333" spans="7:67" ht="15" customHeight="1" hidden="1">
      <c r="G333" s="2"/>
      <c r="H333" s="2"/>
      <c r="I333" s="2"/>
      <c r="J333" s="2"/>
      <c r="K333" s="2"/>
      <c r="L333" s="2"/>
      <c r="M333" s="2"/>
      <c r="N333" s="2"/>
      <c r="O333" s="2"/>
      <c r="P333" s="2"/>
      <c r="Q333" s="2"/>
      <c r="R333" s="2"/>
      <c r="S333" s="2"/>
      <c r="T333" s="2"/>
      <c r="AC333" s="2"/>
      <c r="AD333" s="2"/>
      <c r="AE333" s="2"/>
      <c r="AF333" s="2"/>
      <c r="AG333" s="14"/>
      <c r="AH333" s="2"/>
      <c r="AI333" s="2"/>
      <c r="AJ333" s="2"/>
      <c r="AK333" s="2"/>
      <c r="AL333" s="2"/>
      <c r="AM333" s="2"/>
      <c r="AN333" s="2"/>
      <c r="AP333" s="2"/>
      <c r="BB333" s="2"/>
      <c r="BC333" s="2"/>
      <c r="BD333" s="2"/>
      <c r="BE333" s="14"/>
      <c r="BF333" s="2"/>
      <c r="BG333" s="2"/>
      <c r="BI333" s="100" t="s">
        <v>106</v>
      </c>
      <c r="BJ333" s="231" t="s">
        <v>393</v>
      </c>
      <c r="BK333" s="2" t="str">
        <f t="shared" si="1"/>
        <v>СКЗ4230 В (перем. ток)1,25 кВт (26,1/13,1 А; 48/96 В)*</v>
      </c>
      <c r="BL333" s="172">
        <v>2</v>
      </c>
      <c r="BM333" s="133" t="s">
        <v>222</v>
      </c>
      <c r="BN333" s="147" t="s">
        <v>243</v>
      </c>
      <c r="BO333" s="147" t="s">
        <v>245</v>
      </c>
    </row>
    <row r="334" spans="7:67" ht="15" customHeight="1" hidden="1">
      <c r="G334" s="2"/>
      <c r="H334" s="2"/>
      <c r="I334" s="2"/>
      <c r="J334" s="2"/>
      <c r="K334" s="2"/>
      <c r="L334" s="2"/>
      <c r="M334" s="2"/>
      <c r="N334" s="2"/>
      <c r="O334" s="2"/>
      <c r="P334" s="2"/>
      <c r="Q334" s="2"/>
      <c r="R334" s="2"/>
      <c r="S334" s="2"/>
      <c r="T334" s="2"/>
      <c r="AC334" s="2"/>
      <c r="AD334" s="2"/>
      <c r="AE334" s="2"/>
      <c r="AF334" s="2"/>
      <c r="AG334" s="14"/>
      <c r="AH334" s="2"/>
      <c r="AI334" s="2"/>
      <c r="AJ334" s="2"/>
      <c r="AK334" s="2"/>
      <c r="AL334" s="2"/>
      <c r="AM334" s="2"/>
      <c r="AN334" s="2"/>
      <c r="AP334" s="2"/>
      <c r="BB334" s="2"/>
      <c r="BC334" s="2"/>
      <c r="BD334" s="2"/>
      <c r="BE334" s="14"/>
      <c r="BF334" s="2"/>
      <c r="BG334" s="2"/>
      <c r="BI334" s="100" t="s">
        <v>106</v>
      </c>
      <c r="BJ334" s="231" t="s">
        <v>392</v>
      </c>
      <c r="BK334" s="2" t="str">
        <f>CONCATENATE(BI334,BJ334)</f>
        <v>СКЗ4230 В (перем. ток)1,5 кВт (32/16 А; 48/96 В)*</v>
      </c>
      <c r="BL334" s="172"/>
      <c r="BM334" s="133"/>
      <c r="BN334" s="147"/>
      <c r="BO334" s="147"/>
    </row>
    <row r="335" spans="7:67" ht="15" customHeight="1" hidden="1">
      <c r="G335" s="2"/>
      <c r="H335" s="2"/>
      <c r="I335" s="2"/>
      <c r="J335" s="2"/>
      <c r="K335" s="2"/>
      <c r="L335" s="2"/>
      <c r="M335" s="2"/>
      <c r="N335" s="2"/>
      <c r="O335" s="2"/>
      <c r="P335" s="2"/>
      <c r="Q335" s="2"/>
      <c r="R335" s="2"/>
      <c r="S335" s="2"/>
      <c r="T335" s="2"/>
      <c r="AC335" s="2"/>
      <c r="AD335" s="2"/>
      <c r="AE335" s="2"/>
      <c r="AF335" s="2"/>
      <c r="AG335" s="14"/>
      <c r="AH335" s="2"/>
      <c r="AI335" s="2"/>
      <c r="AJ335" s="2"/>
      <c r="AK335" s="2"/>
      <c r="AL335" s="2"/>
      <c r="AM335" s="2"/>
      <c r="AN335" s="2"/>
      <c r="AP335" s="2"/>
      <c r="BB335" s="2"/>
      <c r="BC335" s="2"/>
      <c r="BD335" s="2"/>
      <c r="BE335" s="14"/>
      <c r="BF335" s="2"/>
      <c r="BG335" s="2"/>
      <c r="BI335" s="100" t="s">
        <v>106</v>
      </c>
      <c r="BJ335" s="8" t="s">
        <v>425</v>
      </c>
      <c r="BK335" s="2" t="str">
        <f t="shared" si="1"/>
        <v>СКЗ4230 В (перем. ток)2,0 кВт (до 42 А; до 48 В)*</v>
      </c>
      <c r="BL335" s="172">
        <v>2</v>
      </c>
      <c r="BM335" s="133" t="s">
        <v>222</v>
      </c>
      <c r="BN335" s="147" t="s">
        <v>243</v>
      </c>
      <c r="BO335" s="147" t="s">
        <v>245</v>
      </c>
    </row>
    <row r="336" spans="7:67" ht="15" customHeight="1" hidden="1">
      <c r="G336" s="2"/>
      <c r="H336" s="2"/>
      <c r="I336" s="2"/>
      <c r="J336" s="2"/>
      <c r="K336" s="2"/>
      <c r="L336" s="2"/>
      <c r="M336" s="2"/>
      <c r="N336" s="2"/>
      <c r="O336" s="2"/>
      <c r="P336" s="2"/>
      <c r="Q336" s="2"/>
      <c r="R336" s="2"/>
      <c r="S336" s="2"/>
      <c r="T336" s="2"/>
      <c r="AC336" s="2"/>
      <c r="AD336" s="2"/>
      <c r="AE336" s="2"/>
      <c r="AF336" s="2"/>
      <c r="AG336" s="14"/>
      <c r="AH336" s="2"/>
      <c r="AI336" s="2"/>
      <c r="AJ336" s="2"/>
      <c r="AK336" s="2"/>
      <c r="AL336" s="2"/>
      <c r="AM336" s="2"/>
      <c r="AN336" s="2"/>
      <c r="AP336" s="2"/>
      <c r="BB336" s="2"/>
      <c r="BC336" s="2"/>
      <c r="BD336" s="2"/>
      <c r="BE336" s="14"/>
      <c r="BF336" s="2"/>
      <c r="BG336" s="2"/>
      <c r="BI336" s="100" t="s">
        <v>106</v>
      </c>
      <c r="BJ336" s="231" t="s">
        <v>394</v>
      </c>
      <c r="BK336" s="2" t="str">
        <f t="shared" si="1"/>
        <v>СКЗ4230 В (перем. ток)2,0 кВт (42/21 А; 48/96 В)*</v>
      </c>
      <c r="BL336" s="172">
        <v>2</v>
      </c>
      <c r="BM336" s="133" t="s">
        <v>222</v>
      </c>
      <c r="BN336" s="147" t="s">
        <v>243</v>
      </c>
      <c r="BO336" s="147" t="s">
        <v>245</v>
      </c>
    </row>
    <row r="337" spans="7:67" ht="15" customHeight="1" hidden="1">
      <c r="G337" s="2"/>
      <c r="H337" s="2"/>
      <c r="I337" s="2"/>
      <c r="J337" s="2"/>
      <c r="K337" s="2"/>
      <c r="L337" s="2"/>
      <c r="M337" s="2"/>
      <c r="N337" s="2"/>
      <c r="O337" s="2"/>
      <c r="P337" s="2"/>
      <c r="Q337" s="2"/>
      <c r="R337" s="2"/>
      <c r="S337" s="2"/>
      <c r="T337" s="2"/>
      <c r="AC337" s="2"/>
      <c r="AD337" s="2"/>
      <c r="AE337" s="2"/>
      <c r="AF337" s="2"/>
      <c r="AG337" s="14"/>
      <c r="AH337" s="2"/>
      <c r="AI337" s="2"/>
      <c r="AJ337" s="2"/>
      <c r="AK337" s="2"/>
      <c r="AL337" s="2"/>
      <c r="AM337" s="2"/>
      <c r="AN337" s="2"/>
      <c r="AP337" s="2"/>
      <c r="BB337" s="2"/>
      <c r="BC337" s="2"/>
      <c r="BD337" s="2"/>
      <c r="BE337" s="14"/>
      <c r="BF337" s="2"/>
      <c r="BG337" s="2"/>
      <c r="BI337" s="100" t="s">
        <v>106</v>
      </c>
      <c r="BJ337" s="231" t="s">
        <v>404</v>
      </c>
      <c r="BK337" s="2" t="str">
        <f t="shared" si="1"/>
        <v>СКЗ4230 В (перем. ток)2,5 кВт (52,2/26,1 А; 48/96 В)*</v>
      </c>
      <c r="BL337" s="172">
        <v>2</v>
      </c>
      <c r="BM337" s="133" t="s">
        <v>222</v>
      </c>
      <c r="BN337" s="147" t="s">
        <v>243</v>
      </c>
      <c r="BO337" s="147" t="s">
        <v>245</v>
      </c>
    </row>
    <row r="338" spans="7:67" ht="15" customHeight="1" hidden="1">
      <c r="G338" s="2"/>
      <c r="H338" s="2"/>
      <c r="I338" s="2"/>
      <c r="J338" s="2"/>
      <c r="K338" s="2"/>
      <c r="L338" s="2"/>
      <c r="M338" s="2"/>
      <c r="N338" s="2"/>
      <c r="O338" s="2"/>
      <c r="P338" s="2"/>
      <c r="Q338" s="2"/>
      <c r="R338" s="2"/>
      <c r="S338" s="2"/>
      <c r="T338" s="2"/>
      <c r="AC338" s="2"/>
      <c r="AD338" s="2"/>
      <c r="AE338" s="2"/>
      <c r="AF338" s="2"/>
      <c r="AG338" s="14"/>
      <c r="AH338" s="2"/>
      <c r="AI338" s="2"/>
      <c r="AJ338" s="2"/>
      <c r="AK338" s="2"/>
      <c r="AL338" s="2"/>
      <c r="AM338" s="2"/>
      <c r="AN338" s="2"/>
      <c r="AP338" s="2"/>
      <c r="BB338" s="2"/>
      <c r="BC338" s="2"/>
      <c r="BD338" s="2"/>
      <c r="BE338" s="14"/>
      <c r="BF338" s="2"/>
      <c r="BG338" s="2"/>
      <c r="BI338" s="100" t="s">
        <v>106</v>
      </c>
      <c r="BJ338" s="8" t="s">
        <v>426</v>
      </c>
      <c r="BK338" s="2" t="str">
        <f t="shared" si="1"/>
        <v>СКЗ4230 В (перем. ток)3,0 кВт (до 63 А; до 48 В)*</v>
      </c>
      <c r="BL338" s="172">
        <v>2</v>
      </c>
      <c r="BM338" s="133" t="s">
        <v>222</v>
      </c>
      <c r="BN338" s="147" t="s">
        <v>243</v>
      </c>
      <c r="BO338" s="147" t="s">
        <v>245</v>
      </c>
    </row>
    <row r="339" spans="7:67" ht="15" customHeight="1" hidden="1">
      <c r="G339" s="2"/>
      <c r="H339" s="2"/>
      <c r="I339" s="2"/>
      <c r="J339" s="2"/>
      <c r="K339" s="2"/>
      <c r="L339" s="2"/>
      <c r="M339" s="2"/>
      <c r="N339" s="2"/>
      <c r="O339" s="2"/>
      <c r="P339" s="2"/>
      <c r="Q339" s="2"/>
      <c r="R339" s="2"/>
      <c r="S339" s="2"/>
      <c r="T339" s="2"/>
      <c r="AC339" s="2"/>
      <c r="AD339" s="2"/>
      <c r="AE339" s="2"/>
      <c r="AF339" s="2"/>
      <c r="AG339" s="14"/>
      <c r="AH339" s="2"/>
      <c r="AI339" s="2"/>
      <c r="AJ339" s="2"/>
      <c r="AK339" s="2"/>
      <c r="AL339" s="2"/>
      <c r="AM339" s="2"/>
      <c r="AN339" s="2"/>
      <c r="AP339" s="2"/>
      <c r="BB339" s="2"/>
      <c r="BC339" s="2"/>
      <c r="BD339" s="2"/>
      <c r="BE339" s="14"/>
      <c r="BF339" s="2"/>
      <c r="BG339" s="2"/>
      <c r="BI339" s="100" t="s">
        <v>106</v>
      </c>
      <c r="BJ339" s="231" t="s">
        <v>427</v>
      </c>
      <c r="BK339" s="2" t="str">
        <f t="shared" si="1"/>
        <v>СКЗ4230 В (перем. ток)3,0 кВт (63/31,5 А; 48/96 В)*</v>
      </c>
      <c r="BL339" s="172">
        <v>2</v>
      </c>
      <c r="BM339" s="133" t="s">
        <v>222</v>
      </c>
      <c r="BN339" s="147" t="s">
        <v>243</v>
      </c>
      <c r="BO339" s="147" t="s">
        <v>245</v>
      </c>
    </row>
    <row r="340" spans="7:67" ht="15" customHeight="1" hidden="1">
      <c r="G340" s="2"/>
      <c r="H340" s="2"/>
      <c r="I340" s="2"/>
      <c r="J340" s="2"/>
      <c r="K340" s="2"/>
      <c r="L340" s="2"/>
      <c r="M340" s="2"/>
      <c r="N340" s="2"/>
      <c r="O340" s="2"/>
      <c r="P340" s="2"/>
      <c r="Q340" s="2"/>
      <c r="R340" s="2"/>
      <c r="S340" s="2"/>
      <c r="T340" s="2"/>
      <c r="AC340" s="2"/>
      <c r="AD340" s="2"/>
      <c r="AE340" s="2"/>
      <c r="AF340" s="2"/>
      <c r="AG340" s="14"/>
      <c r="AH340" s="2"/>
      <c r="AI340" s="2"/>
      <c r="AJ340" s="2"/>
      <c r="AK340" s="2"/>
      <c r="AL340" s="2"/>
      <c r="AM340" s="2"/>
      <c r="AN340" s="2"/>
      <c r="AP340" s="2"/>
      <c r="BB340" s="2"/>
      <c r="BC340" s="2"/>
      <c r="BD340" s="2"/>
      <c r="BE340" s="14"/>
      <c r="BF340" s="2"/>
      <c r="BG340" s="2"/>
      <c r="BI340" s="99" t="s">
        <v>107</v>
      </c>
      <c r="BJ340" s="8" t="s">
        <v>283</v>
      </c>
      <c r="BK340" s="2" t="str">
        <f t="shared" si="1"/>
        <v>СКЗ5230 В (перем. ток)0,2 кВт (до 8 А; до 24 В)*</v>
      </c>
      <c r="BL340" s="172">
        <v>1</v>
      </c>
      <c r="BM340" s="133" t="s">
        <v>222</v>
      </c>
      <c r="BN340" s="147" t="s">
        <v>243</v>
      </c>
      <c r="BO340" s="147" t="s">
        <v>245</v>
      </c>
    </row>
    <row r="341" spans="7:67" ht="15" customHeight="1" hidden="1">
      <c r="G341" s="2"/>
      <c r="H341" s="2"/>
      <c r="I341" s="2"/>
      <c r="J341" s="2"/>
      <c r="K341" s="2"/>
      <c r="L341" s="2"/>
      <c r="M341" s="2"/>
      <c r="N341" s="2"/>
      <c r="O341" s="2"/>
      <c r="P341" s="2"/>
      <c r="Q341" s="2"/>
      <c r="R341" s="2"/>
      <c r="S341" s="2"/>
      <c r="T341" s="2"/>
      <c r="AC341" s="2"/>
      <c r="AD341" s="2"/>
      <c r="AE341" s="2"/>
      <c r="AF341" s="2"/>
      <c r="AG341" s="14"/>
      <c r="AH341" s="2"/>
      <c r="AI341" s="2"/>
      <c r="AJ341" s="2"/>
      <c r="AK341" s="2"/>
      <c r="AL341" s="2"/>
      <c r="AM341" s="2"/>
      <c r="AN341" s="2"/>
      <c r="AP341" s="2"/>
      <c r="BB341" s="2"/>
      <c r="BC341" s="2"/>
      <c r="BD341" s="2"/>
      <c r="BE341" s="14"/>
      <c r="BF341" s="2"/>
      <c r="BG341" s="2"/>
      <c r="BI341" s="99" t="s">
        <v>107</v>
      </c>
      <c r="BJ341" s="8" t="s">
        <v>284</v>
      </c>
      <c r="BK341" s="2" t="str">
        <f t="shared" si="1"/>
        <v>СКЗ5230 В (перем. ток)0,4 кВт (до 16 А; до 24 В)*</v>
      </c>
      <c r="BL341" s="172">
        <v>1</v>
      </c>
      <c r="BM341" s="133" t="s">
        <v>222</v>
      </c>
      <c r="BN341" s="147" t="s">
        <v>243</v>
      </c>
      <c r="BO341" s="147" t="s">
        <v>245</v>
      </c>
    </row>
    <row r="342" spans="7:67" ht="15" customHeight="1" hidden="1">
      <c r="G342" s="2"/>
      <c r="H342" s="2"/>
      <c r="I342" s="2"/>
      <c r="J342" s="2"/>
      <c r="K342" s="2"/>
      <c r="L342" s="2"/>
      <c r="M342" s="2"/>
      <c r="N342" s="2"/>
      <c r="O342" s="2"/>
      <c r="P342" s="2"/>
      <c r="Q342" s="2"/>
      <c r="R342" s="2"/>
      <c r="S342" s="2"/>
      <c r="T342" s="2"/>
      <c r="AC342" s="2"/>
      <c r="AD342" s="2"/>
      <c r="AE342" s="2"/>
      <c r="AF342" s="2"/>
      <c r="AG342" s="14"/>
      <c r="AH342" s="2"/>
      <c r="AI342" s="2"/>
      <c r="AJ342" s="2"/>
      <c r="AK342" s="2"/>
      <c r="AL342" s="2"/>
      <c r="AM342" s="2"/>
      <c r="AN342" s="2"/>
      <c r="AP342" s="2"/>
      <c r="BB342" s="2"/>
      <c r="BC342" s="2"/>
      <c r="BD342" s="2"/>
      <c r="BE342" s="14"/>
      <c r="BF342" s="2"/>
      <c r="BG342" s="2"/>
      <c r="BI342" s="99" t="s">
        <v>107</v>
      </c>
      <c r="BJ342" s="8" t="s">
        <v>285</v>
      </c>
      <c r="BK342" s="2" t="str">
        <f t="shared" si="1"/>
        <v>СКЗ5230 В (перем. ток)0,6 кВт (до 24 А; до 24 В)*</v>
      </c>
      <c r="BL342" s="172">
        <v>1</v>
      </c>
      <c r="BM342" s="133" t="s">
        <v>222</v>
      </c>
      <c r="BN342" s="147" t="s">
        <v>243</v>
      </c>
      <c r="BO342" s="147" t="s">
        <v>245</v>
      </c>
    </row>
    <row r="343" spans="7:67" ht="15" customHeight="1" hidden="1">
      <c r="G343" s="2"/>
      <c r="H343" s="2"/>
      <c r="I343" s="2"/>
      <c r="J343" s="2"/>
      <c r="K343" s="2"/>
      <c r="L343" s="2"/>
      <c r="M343" s="2"/>
      <c r="N343" s="2"/>
      <c r="O343" s="2"/>
      <c r="P343" s="2"/>
      <c r="Q343" s="2"/>
      <c r="R343" s="2"/>
      <c r="S343" s="2"/>
      <c r="T343" s="2"/>
      <c r="AC343" s="2"/>
      <c r="AD343" s="2"/>
      <c r="AE343" s="2"/>
      <c r="AF343" s="2"/>
      <c r="AG343" s="14"/>
      <c r="AH343" s="2"/>
      <c r="AI343" s="2"/>
      <c r="AJ343" s="2"/>
      <c r="AK343" s="2"/>
      <c r="AL343" s="2"/>
      <c r="AM343" s="2"/>
      <c r="AN343" s="2"/>
      <c r="AP343" s="2"/>
      <c r="BB343" s="2"/>
      <c r="BC343" s="2"/>
      <c r="BD343" s="2"/>
      <c r="BE343" s="14"/>
      <c r="BF343" s="2"/>
      <c r="BG343" s="2"/>
      <c r="BI343" s="99" t="s">
        <v>107</v>
      </c>
      <c r="BJ343" s="8" t="s">
        <v>286</v>
      </c>
      <c r="BK343" s="180" t="str">
        <f>CONCATENATE(BI343,BJ343)</f>
        <v>СКЗ5230 В (перем. ток)0,8 кВт (до 32 А; до 24 В)*</v>
      </c>
      <c r="BL343" s="172">
        <v>1</v>
      </c>
      <c r="BM343" s="133" t="s">
        <v>222</v>
      </c>
      <c r="BN343" s="147" t="s">
        <v>243</v>
      </c>
      <c r="BO343" s="147" t="s">
        <v>245</v>
      </c>
    </row>
    <row r="344" spans="7:67" ht="15" customHeight="1" hidden="1">
      <c r="G344" s="2"/>
      <c r="H344" s="2"/>
      <c r="I344" s="2"/>
      <c r="J344" s="2"/>
      <c r="K344" s="2"/>
      <c r="L344" s="2"/>
      <c r="M344" s="2"/>
      <c r="N344" s="2"/>
      <c r="O344" s="2"/>
      <c r="P344" s="2"/>
      <c r="Q344" s="2"/>
      <c r="R344" s="2"/>
      <c r="S344" s="2"/>
      <c r="T344" s="2"/>
      <c r="AC344" s="2"/>
      <c r="AD344" s="2"/>
      <c r="AE344" s="2"/>
      <c r="AF344" s="2"/>
      <c r="AG344" s="14"/>
      <c r="AH344" s="2"/>
      <c r="AI344" s="2"/>
      <c r="AJ344" s="2"/>
      <c r="AK344" s="2"/>
      <c r="AL344" s="2"/>
      <c r="AM344" s="2"/>
      <c r="AN344" s="2"/>
      <c r="AP344" s="2"/>
      <c r="BB344" s="2"/>
      <c r="BC344" s="2"/>
      <c r="BD344" s="2"/>
      <c r="BE344" s="14"/>
      <c r="BF344" s="2"/>
      <c r="BG344" s="2"/>
      <c r="BI344" s="99" t="s">
        <v>107</v>
      </c>
      <c r="BJ344" s="8" t="s">
        <v>287</v>
      </c>
      <c r="BK344" s="180" t="str">
        <f>CONCATENATE(BI344,BJ344)</f>
        <v>СКЗ5230 В (перем. ток)0,2 кВт (до 8 А; до 48 В)*</v>
      </c>
      <c r="BL344" s="172">
        <v>1</v>
      </c>
      <c r="BM344" s="133" t="s">
        <v>222</v>
      </c>
      <c r="BN344" s="147" t="s">
        <v>243</v>
      </c>
      <c r="BO344" s="147" t="s">
        <v>245</v>
      </c>
    </row>
    <row r="345" spans="7:67" ht="15" customHeight="1" hidden="1">
      <c r="G345" s="2"/>
      <c r="H345" s="2"/>
      <c r="I345" s="2"/>
      <c r="J345" s="2"/>
      <c r="K345" s="2"/>
      <c r="L345" s="2"/>
      <c r="M345" s="2"/>
      <c r="N345" s="2"/>
      <c r="O345" s="2"/>
      <c r="P345" s="2"/>
      <c r="Q345" s="2"/>
      <c r="R345" s="2"/>
      <c r="S345" s="2"/>
      <c r="T345" s="2"/>
      <c r="AC345" s="2"/>
      <c r="AD345" s="2"/>
      <c r="AE345" s="2"/>
      <c r="AF345" s="2"/>
      <c r="AG345" s="14"/>
      <c r="AH345" s="2"/>
      <c r="AI345" s="2"/>
      <c r="AJ345" s="2"/>
      <c r="AK345" s="2"/>
      <c r="AL345" s="2"/>
      <c r="AM345" s="2"/>
      <c r="AN345" s="2"/>
      <c r="AP345" s="2"/>
      <c r="BB345" s="2"/>
      <c r="BC345" s="2"/>
      <c r="BD345" s="2"/>
      <c r="BE345" s="14"/>
      <c r="BF345" s="2"/>
      <c r="BG345" s="2"/>
      <c r="BI345" s="99" t="s">
        <v>107</v>
      </c>
      <c r="BJ345" s="8" t="s">
        <v>288</v>
      </c>
      <c r="BK345" s="180" t="str">
        <f>CONCATENATE(BI345,BJ345)</f>
        <v>СКЗ5230 В (перем. ток)0,4 кВт (до 16 А; до 48 В)*</v>
      </c>
      <c r="BL345" s="172">
        <v>1</v>
      </c>
      <c r="BM345" s="133" t="s">
        <v>222</v>
      </c>
      <c r="BN345" s="147" t="s">
        <v>243</v>
      </c>
      <c r="BO345" s="147" t="s">
        <v>245</v>
      </c>
    </row>
    <row r="346" spans="7:67" ht="15" customHeight="1" hidden="1">
      <c r="G346" s="2"/>
      <c r="H346" s="2"/>
      <c r="I346" s="2"/>
      <c r="J346" s="2"/>
      <c r="K346" s="2"/>
      <c r="L346" s="2"/>
      <c r="M346" s="2"/>
      <c r="N346" s="2"/>
      <c r="O346" s="2"/>
      <c r="P346" s="2"/>
      <c r="Q346" s="2"/>
      <c r="R346" s="2"/>
      <c r="S346" s="2"/>
      <c r="T346" s="2"/>
      <c r="AC346" s="2"/>
      <c r="AD346" s="2"/>
      <c r="AE346" s="2"/>
      <c r="AF346" s="2"/>
      <c r="AG346" s="14"/>
      <c r="AH346" s="2"/>
      <c r="AI346" s="2"/>
      <c r="AJ346" s="2"/>
      <c r="AK346" s="2"/>
      <c r="AL346" s="2"/>
      <c r="AM346" s="2"/>
      <c r="AN346" s="2"/>
      <c r="AP346" s="2"/>
      <c r="BB346" s="2"/>
      <c r="BC346" s="2"/>
      <c r="BD346" s="2"/>
      <c r="BE346" s="14"/>
      <c r="BF346" s="2"/>
      <c r="BG346" s="2"/>
      <c r="BI346" s="99" t="s">
        <v>107</v>
      </c>
      <c r="BJ346" s="8" t="s">
        <v>289</v>
      </c>
      <c r="BK346" s="180" t="str">
        <f>CONCATENATE(BI346,BJ346)</f>
        <v>СКЗ5230 В (перем. ток)0,6 кВт (до 24 А; до 48 В)*</v>
      </c>
      <c r="BL346" s="172">
        <v>1</v>
      </c>
      <c r="BM346" s="133" t="s">
        <v>222</v>
      </c>
      <c r="BN346" s="147" t="s">
        <v>243</v>
      </c>
      <c r="BO346" s="147" t="s">
        <v>245</v>
      </c>
    </row>
    <row r="347" spans="7:84" ht="15" customHeight="1" hidden="1">
      <c r="G347" s="2"/>
      <c r="H347" s="2"/>
      <c r="I347" s="2"/>
      <c r="J347" s="2"/>
      <c r="K347" s="2"/>
      <c r="L347" s="2"/>
      <c r="M347" s="2"/>
      <c r="N347" s="2"/>
      <c r="O347" s="2"/>
      <c r="P347" s="2"/>
      <c r="Q347" s="2"/>
      <c r="R347" s="2"/>
      <c r="S347" s="2"/>
      <c r="T347" s="2"/>
      <c r="AC347" s="2"/>
      <c r="AD347" s="2"/>
      <c r="AE347" s="2"/>
      <c r="AF347" s="2"/>
      <c r="AG347" s="14"/>
      <c r="AH347" s="2"/>
      <c r="AI347" s="2"/>
      <c r="AJ347" s="2"/>
      <c r="AK347" s="2"/>
      <c r="AL347" s="2"/>
      <c r="AM347" s="2"/>
      <c r="AN347" s="2"/>
      <c r="AP347" s="2"/>
      <c r="BB347" s="2"/>
      <c r="BC347" s="2"/>
      <c r="BD347" s="2"/>
      <c r="BE347" s="14"/>
      <c r="BF347" s="2"/>
      <c r="BG347" s="2"/>
      <c r="BI347" s="99" t="s">
        <v>107</v>
      </c>
      <c r="BJ347" s="8" t="s">
        <v>290</v>
      </c>
      <c r="BK347" s="180" t="str">
        <f>CONCATENATE(BI347,BJ347)</f>
        <v>СКЗ5230 В (перем. ток)0,8 кВт (до 32 А; до 48 В)*</v>
      </c>
      <c r="BL347" s="172">
        <v>1</v>
      </c>
      <c r="BM347" s="133" t="s">
        <v>222</v>
      </c>
      <c r="BN347" s="147" t="s">
        <v>243</v>
      </c>
      <c r="BO347" s="147" t="s">
        <v>245</v>
      </c>
      <c r="CF347" s="2">
        <f>3*2*3*23*5*2</f>
        <v>4140</v>
      </c>
    </row>
    <row r="348" spans="7:67" ht="15" customHeight="1" hidden="1">
      <c r="G348" s="2"/>
      <c r="H348" s="2"/>
      <c r="I348" s="2"/>
      <c r="J348" s="2"/>
      <c r="K348" s="2"/>
      <c r="L348" s="2"/>
      <c r="M348" s="2"/>
      <c r="N348" s="2"/>
      <c r="O348" s="2"/>
      <c r="P348" s="2"/>
      <c r="Q348" s="2"/>
      <c r="R348" s="2"/>
      <c r="S348" s="2"/>
      <c r="T348" s="2"/>
      <c r="AC348" s="2"/>
      <c r="AD348" s="2"/>
      <c r="AE348" s="2"/>
      <c r="AF348" s="2"/>
      <c r="AG348" s="14"/>
      <c r="AH348" s="2"/>
      <c r="AI348" s="2"/>
      <c r="AJ348" s="2"/>
      <c r="AK348" s="2"/>
      <c r="AL348" s="2"/>
      <c r="AM348" s="2"/>
      <c r="AN348" s="2"/>
      <c r="AP348" s="2"/>
      <c r="BB348" s="2"/>
      <c r="BC348" s="2"/>
      <c r="BD348" s="2"/>
      <c r="BE348" s="14"/>
      <c r="BF348" s="2"/>
      <c r="BG348" s="2"/>
      <c r="BI348" s="99" t="s">
        <v>107</v>
      </c>
      <c r="BJ348" s="8" t="s">
        <v>424</v>
      </c>
      <c r="BK348" s="2" t="str">
        <f t="shared" si="1"/>
        <v>СКЗ5230 В (перем. ток)1,0 кВт (до 21 А; до 48 В)*</v>
      </c>
      <c r="BL348" s="172">
        <v>2</v>
      </c>
      <c r="BM348" s="133" t="s">
        <v>222</v>
      </c>
      <c r="BN348" s="147" t="s">
        <v>243</v>
      </c>
      <c r="BO348" s="147" t="s">
        <v>245</v>
      </c>
    </row>
    <row r="349" spans="7:67" ht="15" customHeight="1" hidden="1">
      <c r="G349" s="2"/>
      <c r="H349" s="2"/>
      <c r="I349" s="2"/>
      <c r="J349" s="2"/>
      <c r="K349" s="2"/>
      <c r="L349" s="2"/>
      <c r="M349" s="2"/>
      <c r="N349" s="2"/>
      <c r="O349" s="2"/>
      <c r="P349" s="2"/>
      <c r="Q349" s="2"/>
      <c r="R349" s="2"/>
      <c r="S349" s="2"/>
      <c r="T349" s="2"/>
      <c r="AC349" s="2"/>
      <c r="AD349" s="2"/>
      <c r="AE349" s="2"/>
      <c r="AF349" s="2"/>
      <c r="AG349" s="14"/>
      <c r="AH349" s="2"/>
      <c r="AI349" s="2"/>
      <c r="AJ349" s="2"/>
      <c r="AK349" s="2"/>
      <c r="AL349" s="2"/>
      <c r="AM349" s="2"/>
      <c r="AN349" s="2"/>
      <c r="AP349" s="2"/>
      <c r="BB349" s="2"/>
      <c r="BC349" s="2"/>
      <c r="BD349" s="2"/>
      <c r="BE349" s="14"/>
      <c r="BF349" s="2"/>
      <c r="BG349" s="2"/>
      <c r="BI349" s="99" t="s">
        <v>107</v>
      </c>
      <c r="BJ349" s="231" t="s">
        <v>406</v>
      </c>
      <c r="BK349" s="2" t="str">
        <f t="shared" si="1"/>
        <v>СКЗ5230 В (перем. ток)1,0 кВт (21/10,5 А; 48/96 В)*</v>
      </c>
      <c r="BL349" s="172">
        <v>2</v>
      </c>
      <c r="BM349" s="133" t="s">
        <v>222</v>
      </c>
      <c r="BN349" s="147" t="s">
        <v>243</v>
      </c>
      <c r="BO349" s="147" t="s">
        <v>245</v>
      </c>
    </row>
    <row r="350" spans="7:67" ht="15" customHeight="1" hidden="1">
      <c r="G350" s="2"/>
      <c r="H350" s="2"/>
      <c r="I350" s="2"/>
      <c r="J350" s="2"/>
      <c r="K350" s="2"/>
      <c r="L350" s="2"/>
      <c r="M350" s="2"/>
      <c r="N350" s="2"/>
      <c r="O350" s="2"/>
      <c r="P350" s="2"/>
      <c r="Q350" s="2"/>
      <c r="R350" s="2"/>
      <c r="S350" s="2"/>
      <c r="T350" s="2"/>
      <c r="AC350" s="2"/>
      <c r="AD350" s="2"/>
      <c r="AE350" s="2"/>
      <c r="AF350" s="2"/>
      <c r="AG350" s="14"/>
      <c r="AH350" s="2"/>
      <c r="AI350" s="2"/>
      <c r="AJ350" s="2"/>
      <c r="AK350" s="2"/>
      <c r="AL350" s="2"/>
      <c r="AM350" s="2"/>
      <c r="AN350" s="2"/>
      <c r="AP350" s="2"/>
      <c r="BB350" s="2"/>
      <c r="BC350" s="2"/>
      <c r="BD350" s="2"/>
      <c r="BE350" s="14"/>
      <c r="BF350" s="2"/>
      <c r="BG350" s="2"/>
      <c r="BI350" s="99" t="s">
        <v>107</v>
      </c>
      <c r="BJ350" s="231" t="s">
        <v>393</v>
      </c>
      <c r="BK350" s="2" t="str">
        <f t="shared" si="1"/>
        <v>СКЗ5230 В (перем. ток)1,25 кВт (26,1/13,1 А; 48/96 В)*</v>
      </c>
      <c r="BL350" s="172">
        <v>2</v>
      </c>
      <c r="BM350" s="133" t="s">
        <v>222</v>
      </c>
      <c r="BN350" s="147" t="s">
        <v>243</v>
      </c>
      <c r="BO350" s="147" t="s">
        <v>245</v>
      </c>
    </row>
    <row r="351" spans="7:67" ht="15" customHeight="1" hidden="1">
      <c r="G351" s="2"/>
      <c r="H351" s="2"/>
      <c r="I351" s="2"/>
      <c r="J351" s="2"/>
      <c r="K351" s="2"/>
      <c r="L351" s="2"/>
      <c r="M351" s="2"/>
      <c r="N351" s="2"/>
      <c r="O351" s="2"/>
      <c r="P351" s="2"/>
      <c r="Q351" s="2"/>
      <c r="R351" s="2"/>
      <c r="S351" s="2"/>
      <c r="T351" s="2"/>
      <c r="AC351" s="2"/>
      <c r="AD351" s="2"/>
      <c r="AE351" s="2"/>
      <c r="AF351" s="2"/>
      <c r="AG351" s="14"/>
      <c r="AH351" s="2"/>
      <c r="AI351" s="2"/>
      <c r="AJ351" s="2"/>
      <c r="AK351" s="2"/>
      <c r="AL351" s="2"/>
      <c r="AM351" s="2"/>
      <c r="AN351" s="2"/>
      <c r="AP351" s="2"/>
      <c r="BB351" s="2"/>
      <c r="BC351" s="2"/>
      <c r="BD351" s="2"/>
      <c r="BE351" s="14"/>
      <c r="BF351" s="2"/>
      <c r="BG351" s="2"/>
      <c r="BI351" s="99" t="s">
        <v>107</v>
      </c>
      <c r="BJ351" s="231" t="s">
        <v>392</v>
      </c>
      <c r="BK351" s="2" t="str">
        <f>CONCATENATE(BI351,BJ351)</f>
        <v>СКЗ5230 В (перем. ток)1,5 кВт (32/16 А; 48/96 В)*</v>
      </c>
      <c r="BL351" s="172"/>
      <c r="BM351" s="133"/>
      <c r="BN351" s="147"/>
      <c r="BO351" s="147"/>
    </row>
    <row r="352" spans="7:67" ht="15" customHeight="1" hidden="1">
      <c r="G352" s="2"/>
      <c r="H352" s="2"/>
      <c r="I352" s="2"/>
      <c r="J352" s="2"/>
      <c r="K352" s="2"/>
      <c r="L352" s="2"/>
      <c r="M352" s="2"/>
      <c r="N352" s="2"/>
      <c r="O352" s="2"/>
      <c r="P352" s="2"/>
      <c r="Q352" s="2"/>
      <c r="R352" s="2"/>
      <c r="S352" s="2"/>
      <c r="T352" s="2"/>
      <c r="AC352" s="2"/>
      <c r="AD352" s="2"/>
      <c r="AE352" s="2"/>
      <c r="AF352" s="2"/>
      <c r="AG352" s="14"/>
      <c r="AH352" s="2"/>
      <c r="AI352" s="2"/>
      <c r="AJ352" s="2"/>
      <c r="AK352" s="2"/>
      <c r="AL352" s="2"/>
      <c r="AM352" s="2"/>
      <c r="AN352" s="2"/>
      <c r="AP352" s="2"/>
      <c r="BB352" s="2"/>
      <c r="BC352" s="2"/>
      <c r="BD352" s="2"/>
      <c r="BE352" s="14"/>
      <c r="BF352" s="2"/>
      <c r="BG352" s="2"/>
      <c r="BI352" s="93" t="s">
        <v>108</v>
      </c>
      <c r="BJ352" s="8" t="s">
        <v>283</v>
      </c>
      <c r="BK352" s="2" t="str">
        <f t="shared" si="1"/>
        <v>СКЗ6230 В (перем. ток)0,2 кВт (до 8 А; до 24 В)*</v>
      </c>
      <c r="BL352" s="172">
        <v>1</v>
      </c>
      <c r="BM352" s="133" t="s">
        <v>222</v>
      </c>
      <c r="BN352" s="147" t="s">
        <v>243</v>
      </c>
      <c r="BO352" s="147" t="s">
        <v>245</v>
      </c>
    </row>
    <row r="353" spans="7:67" ht="15" customHeight="1" hidden="1">
      <c r="G353" s="2"/>
      <c r="H353" s="2"/>
      <c r="I353" s="2"/>
      <c r="J353" s="2"/>
      <c r="K353" s="2"/>
      <c r="L353" s="2"/>
      <c r="M353" s="2"/>
      <c r="N353" s="2"/>
      <c r="O353" s="2"/>
      <c r="P353" s="2"/>
      <c r="Q353" s="2"/>
      <c r="R353" s="2"/>
      <c r="S353" s="2"/>
      <c r="T353" s="2"/>
      <c r="AC353" s="2"/>
      <c r="AD353" s="2"/>
      <c r="AE353" s="2"/>
      <c r="AF353" s="2"/>
      <c r="AG353" s="14"/>
      <c r="AH353" s="2"/>
      <c r="AI353" s="2"/>
      <c r="AJ353" s="2"/>
      <c r="AK353" s="2"/>
      <c r="AL353" s="2"/>
      <c r="AM353" s="2"/>
      <c r="AN353" s="2"/>
      <c r="AP353" s="2"/>
      <c r="BB353" s="2"/>
      <c r="BC353" s="2"/>
      <c r="BD353" s="2"/>
      <c r="BE353" s="14"/>
      <c r="BF353" s="2"/>
      <c r="BG353" s="2"/>
      <c r="BI353" s="93" t="s">
        <v>108</v>
      </c>
      <c r="BJ353" s="8" t="s">
        <v>284</v>
      </c>
      <c r="BK353" s="2" t="str">
        <f t="shared" si="1"/>
        <v>СКЗ6230 В (перем. ток)0,4 кВт (до 16 А; до 24 В)*</v>
      </c>
      <c r="BL353" s="172">
        <v>1</v>
      </c>
      <c r="BM353" s="133" t="s">
        <v>222</v>
      </c>
      <c r="BN353" s="147" t="s">
        <v>243</v>
      </c>
      <c r="BO353" s="147" t="s">
        <v>245</v>
      </c>
    </row>
    <row r="354" spans="7:67" ht="15" customHeight="1" hidden="1">
      <c r="G354" s="2"/>
      <c r="H354" s="2"/>
      <c r="I354" s="2"/>
      <c r="J354" s="2"/>
      <c r="K354" s="2"/>
      <c r="L354" s="2"/>
      <c r="M354" s="2"/>
      <c r="N354" s="2"/>
      <c r="O354" s="2"/>
      <c r="P354" s="2"/>
      <c r="Q354" s="2"/>
      <c r="R354" s="2"/>
      <c r="S354" s="2"/>
      <c r="T354" s="2"/>
      <c r="AC354" s="2"/>
      <c r="AD354" s="2"/>
      <c r="AE354" s="2"/>
      <c r="AF354" s="2"/>
      <c r="AG354" s="14"/>
      <c r="AH354" s="2"/>
      <c r="AI354" s="2"/>
      <c r="AJ354" s="2"/>
      <c r="AK354" s="2"/>
      <c r="AL354" s="2"/>
      <c r="AM354" s="2"/>
      <c r="AN354" s="2"/>
      <c r="AP354" s="2"/>
      <c r="BB354" s="2"/>
      <c r="BC354" s="2"/>
      <c r="BD354" s="2"/>
      <c r="BE354" s="14"/>
      <c r="BF354" s="2"/>
      <c r="BG354" s="2"/>
      <c r="BI354" s="93" t="s">
        <v>108</v>
      </c>
      <c r="BJ354" s="8" t="s">
        <v>285</v>
      </c>
      <c r="BK354" s="2" t="str">
        <f t="shared" si="1"/>
        <v>СКЗ6230 В (перем. ток)0,6 кВт (до 24 А; до 24 В)*</v>
      </c>
      <c r="BL354" s="172">
        <v>1</v>
      </c>
      <c r="BM354" s="133" t="s">
        <v>222</v>
      </c>
      <c r="BN354" s="147" t="s">
        <v>243</v>
      </c>
      <c r="BO354" s="147" t="s">
        <v>245</v>
      </c>
    </row>
    <row r="355" spans="7:87" ht="15" customHeight="1" hidden="1">
      <c r="G355" s="2"/>
      <c r="H355" s="2"/>
      <c r="I355" s="2"/>
      <c r="J355" s="2"/>
      <c r="K355" s="2"/>
      <c r="L355" s="2"/>
      <c r="M355" s="2"/>
      <c r="N355" s="2"/>
      <c r="O355" s="2"/>
      <c r="P355" s="2"/>
      <c r="Q355" s="2"/>
      <c r="R355" s="2"/>
      <c r="S355" s="2"/>
      <c r="T355" s="2"/>
      <c r="AC355" s="2"/>
      <c r="AD355" s="2"/>
      <c r="AE355" s="2"/>
      <c r="AF355" s="2"/>
      <c r="AG355" s="14"/>
      <c r="AH355" s="2"/>
      <c r="AI355" s="2"/>
      <c r="AJ355" s="2"/>
      <c r="AK355" s="2"/>
      <c r="AL355" s="2"/>
      <c r="AM355" s="2"/>
      <c r="AN355" s="2"/>
      <c r="AP355" s="2"/>
      <c r="BB355" s="2"/>
      <c r="BC355" s="2"/>
      <c r="BD355" s="2"/>
      <c r="BE355" s="14"/>
      <c r="BF355" s="2"/>
      <c r="BG355" s="2"/>
      <c r="BI355" s="93" t="s">
        <v>108</v>
      </c>
      <c r="BJ355" s="8" t="s">
        <v>286</v>
      </c>
      <c r="BK355" s="180" t="str">
        <f>CONCATENATE(BI355,BJ355)</f>
        <v>СКЗ6230 В (перем. ток)0,8 кВт (до 32 А; до 24 В)*</v>
      </c>
      <c r="BL355" s="172">
        <v>1</v>
      </c>
      <c r="BM355" s="133" t="s">
        <v>222</v>
      </c>
      <c r="BN355" s="147" t="s">
        <v>243</v>
      </c>
      <c r="BO355" s="147" t="s">
        <v>245</v>
      </c>
      <c r="CH355" s="170" t="s">
        <v>226</v>
      </c>
      <c r="CI355" s="2" t="str">
        <f>CONCATENATE(Q40," ",Q38)</f>
        <v>1,0 кВт (до 21 А; до 48 В)* 230 В (перем. ток)</v>
      </c>
    </row>
    <row r="356" spans="7:67" ht="15" customHeight="1" hidden="1">
      <c r="G356" s="2"/>
      <c r="H356" s="2"/>
      <c r="I356" s="2"/>
      <c r="J356" s="2"/>
      <c r="K356" s="2"/>
      <c r="L356" s="2"/>
      <c r="M356" s="2"/>
      <c r="N356" s="2"/>
      <c r="O356" s="2"/>
      <c r="P356" s="2"/>
      <c r="Q356" s="2"/>
      <c r="R356" s="2"/>
      <c r="S356" s="2"/>
      <c r="T356" s="2"/>
      <c r="AC356" s="2"/>
      <c r="AD356" s="2"/>
      <c r="AE356" s="2"/>
      <c r="AF356" s="2"/>
      <c r="AG356" s="14"/>
      <c r="AH356" s="2"/>
      <c r="AI356" s="2"/>
      <c r="AJ356" s="2"/>
      <c r="AK356" s="2"/>
      <c r="AL356" s="2"/>
      <c r="AM356" s="2"/>
      <c r="AN356" s="2"/>
      <c r="AP356" s="2"/>
      <c r="BB356" s="2"/>
      <c r="BC356" s="2"/>
      <c r="BD356" s="2"/>
      <c r="BE356" s="14"/>
      <c r="BF356" s="2"/>
      <c r="BG356" s="2"/>
      <c r="BI356" s="93" t="s">
        <v>108</v>
      </c>
      <c r="BJ356" s="8" t="s">
        <v>287</v>
      </c>
      <c r="BK356" s="180" t="str">
        <f>CONCATENATE(BI356,BJ356)</f>
        <v>СКЗ6230 В (перем. ток)0,2 кВт (до 8 А; до 48 В)*</v>
      </c>
      <c r="BL356" s="172">
        <v>1</v>
      </c>
      <c r="BM356" s="133" t="s">
        <v>222</v>
      </c>
      <c r="BN356" s="147" t="s">
        <v>243</v>
      </c>
      <c r="BO356" s="147" t="s">
        <v>245</v>
      </c>
    </row>
    <row r="357" spans="7:89" ht="15" customHeight="1" hidden="1">
      <c r="G357" s="2"/>
      <c r="H357" s="2"/>
      <c r="I357" s="2"/>
      <c r="J357" s="2"/>
      <c r="K357" s="2"/>
      <c r="L357" s="2"/>
      <c r="M357" s="2"/>
      <c r="N357" s="2"/>
      <c r="O357" s="2"/>
      <c r="P357" s="2"/>
      <c r="Q357" s="2"/>
      <c r="R357" s="2"/>
      <c r="S357" s="2"/>
      <c r="T357" s="2"/>
      <c r="AC357" s="2"/>
      <c r="AD357" s="2"/>
      <c r="AE357" s="2"/>
      <c r="AF357" s="2"/>
      <c r="AG357" s="14"/>
      <c r="AH357" s="2"/>
      <c r="AI357" s="2"/>
      <c r="AJ357" s="2"/>
      <c r="AK357" s="2"/>
      <c r="AL357" s="2"/>
      <c r="AM357" s="2"/>
      <c r="AN357" s="2"/>
      <c r="AP357" s="2"/>
      <c r="BB357" s="2"/>
      <c r="BC357" s="2"/>
      <c r="BD357" s="2"/>
      <c r="BE357" s="14"/>
      <c r="BF357" s="2"/>
      <c r="BG357" s="2"/>
      <c r="BI357" s="93" t="s">
        <v>108</v>
      </c>
      <c r="BJ357" s="8" t="s">
        <v>288</v>
      </c>
      <c r="BK357" s="180" t="str">
        <f>CONCATENATE(BI357,BJ357)</f>
        <v>СКЗ6230 В (перем. ток)0,4 кВт (до 16 А; до 48 В)*</v>
      </c>
      <c r="BL357" s="172">
        <v>1</v>
      </c>
      <c r="BM357" s="133" t="s">
        <v>222</v>
      </c>
      <c r="BN357" s="147" t="s">
        <v>243</v>
      </c>
      <c r="BO357" s="147" t="s">
        <v>245</v>
      </c>
      <c r="BQ357" s="112" t="s">
        <v>11</v>
      </c>
      <c r="BS357" s="110" t="s">
        <v>53</v>
      </c>
      <c r="BU357" s="110" t="s">
        <v>23</v>
      </c>
      <c r="BW357" s="19" t="s">
        <v>40</v>
      </c>
      <c r="BX357" s="19"/>
      <c r="BZ357" s="124" t="s">
        <v>156</v>
      </c>
      <c r="CB357" s="124" t="s">
        <v>157</v>
      </c>
      <c r="CD357" s="124"/>
      <c r="CE357" s="80" t="s">
        <v>193</v>
      </c>
      <c r="CI357" s="235" t="s">
        <v>225</v>
      </c>
      <c r="CJ357" s="235" t="s">
        <v>223</v>
      </c>
      <c r="CK357" s="236" t="s">
        <v>224</v>
      </c>
    </row>
    <row r="358" spans="7:89" ht="15" customHeight="1" hidden="1">
      <c r="G358" s="2"/>
      <c r="H358" s="2"/>
      <c r="I358" s="2"/>
      <c r="J358" s="2"/>
      <c r="K358" s="2"/>
      <c r="L358" s="2"/>
      <c r="M358" s="2"/>
      <c r="N358" s="2"/>
      <c r="O358" s="2"/>
      <c r="P358" s="2"/>
      <c r="Q358" s="2"/>
      <c r="R358" s="2"/>
      <c r="S358" s="2"/>
      <c r="T358" s="2"/>
      <c r="AC358" s="2"/>
      <c r="AD358" s="2"/>
      <c r="AE358" s="2"/>
      <c r="AF358" s="2"/>
      <c r="AG358" s="14"/>
      <c r="AH358" s="2"/>
      <c r="AI358" s="2"/>
      <c r="AJ358" s="2"/>
      <c r="AK358" s="2"/>
      <c r="AL358" s="2"/>
      <c r="AM358" s="2"/>
      <c r="AN358" s="2"/>
      <c r="AP358" s="2"/>
      <c r="BB358" s="2"/>
      <c r="BC358" s="2"/>
      <c r="BD358" s="2"/>
      <c r="BE358" s="14"/>
      <c r="BF358" s="2"/>
      <c r="BG358" s="2"/>
      <c r="BI358" s="93" t="s">
        <v>108</v>
      </c>
      <c r="BJ358" s="8" t="s">
        <v>289</v>
      </c>
      <c r="BK358" s="180" t="str">
        <f>CONCATENATE(BI358,BJ358)</f>
        <v>СКЗ6230 В (перем. ток)0,6 кВт (до 24 А; до 48 В)*</v>
      </c>
      <c r="BL358" s="172">
        <v>1</v>
      </c>
      <c r="BM358" s="133" t="s">
        <v>222</v>
      </c>
      <c r="BN358" s="147" t="s">
        <v>243</v>
      </c>
      <c r="BO358" s="147" t="s">
        <v>245</v>
      </c>
      <c r="BQ358" s="113" t="s">
        <v>204</v>
      </c>
      <c r="BS358" s="141" t="s">
        <v>204</v>
      </c>
      <c r="BU358" s="182"/>
      <c r="BW358" s="183"/>
      <c r="BX358" s="151"/>
      <c r="BZ358" s="125">
        <v>0</v>
      </c>
      <c r="CB358" s="125">
        <v>0</v>
      </c>
      <c r="CD358" s="72"/>
      <c r="CE358" s="15"/>
      <c r="CI358" s="238" t="s">
        <v>402</v>
      </c>
      <c r="CJ358" s="237" t="s">
        <v>401</v>
      </c>
      <c r="CK358" s="233" t="s">
        <v>400</v>
      </c>
    </row>
    <row r="359" spans="7:89" ht="15" customHeight="1" hidden="1">
      <c r="G359" s="2"/>
      <c r="H359" s="2"/>
      <c r="I359" s="2"/>
      <c r="J359" s="2"/>
      <c r="K359" s="2"/>
      <c r="L359" s="2"/>
      <c r="M359" s="2"/>
      <c r="N359" s="2"/>
      <c r="O359" s="2"/>
      <c r="P359" s="2"/>
      <c r="Q359" s="2"/>
      <c r="R359" s="2"/>
      <c r="S359" s="2"/>
      <c r="T359" s="2"/>
      <c r="AC359" s="2"/>
      <c r="AD359" s="2"/>
      <c r="AE359" s="2"/>
      <c r="AF359" s="2"/>
      <c r="AG359" s="14"/>
      <c r="AH359" s="2"/>
      <c r="AI359" s="2"/>
      <c r="AJ359" s="2"/>
      <c r="AK359" s="2"/>
      <c r="AL359" s="2"/>
      <c r="AM359" s="2"/>
      <c r="AN359" s="2"/>
      <c r="AP359" s="2"/>
      <c r="BB359" s="2"/>
      <c r="BC359" s="2"/>
      <c r="BD359" s="2"/>
      <c r="BE359" s="14"/>
      <c r="BF359" s="2"/>
      <c r="BG359" s="2"/>
      <c r="BI359" s="93" t="s">
        <v>108</v>
      </c>
      <c r="BJ359" s="8" t="s">
        <v>290</v>
      </c>
      <c r="BK359" s="180" t="str">
        <f>CONCATENATE(BI359,BJ359)</f>
        <v>СКЗ6230 В (перем. ток)0,8 кВт (до 32 А; до 48 В)*</v>
      </c>
      <c r="BL359" s="172">
        <v>1</v>
      </c>
      <c r="BM359" s="133" t="s">
        <v>222</v>
      </c>
      <c r="BN359" s="147" t="s">
        <v>243</v>
      </c>
      <c r="BO359" s="147" t="s">
        <v>245</v>
      </c>
      <c r="BQ359" s="114" t="s">
        <v>321</v>
      </c>
      <c r="BS359" s="140" t="s">
        <v>362</v>
      </c>
      <c r="BU359" s="111" t="s">
        <v>24</v>
      </c>
      <c r="BW359" s="151" t="s">
        <v>41</v>
      </c>
      <c r="BX359" s="151"/>
      <c r="BZ359" s="72">
        <v>1</v>
      </c>
      <c r="CB359" s="72">
        <v>1</v>
      </c>
      <c r="CD359" s="72"/>
      <c r="CE359" s="15"/>
      <c r="CI359" s="238" t="s">
        <v>407</v>
      </c>
      <c r="CJ359" s="237" t="s">
        <v>401</v>
      </c>
      <c r="CK359" s="233" t="s">
        <v>400</v>
      </c>
    </row>
    <row r="360" spans="7:89" ht="15" customHeight="1" hidden="1">
      <c r="G360" s="2"/>
      <c r="H360" s="2"/>
      <c r="I360" s="2"/>
      <c r="J360" s="2"/>
      <c r="K360" s="2"/>
      <c r="L360" s="2"/>
      <c r="M360" s="2"/>
      <c r="N360" s="2"/>
      <c r="O360" s="2"/>
      <c r="P360" s="2"/>
      <c r="Q360" s="2"/>
      <c r="R360" s="2"/>
      <c r="S360" s="2"/>
      <c r="T360" s="2"/>
      <c r="AC360" s="2"/>
      <c r="AD360" s="2"/>
      <c r="AE360" s="2"/>
      <c r="AF360" s="2"/>
      <c r="AG360" s="14"/>
      <c r="AH360" s="2"/>
      <c r="AI360" s="2"/>
      <c r="AJ360" s="2"/>
      <c r="AK360" s="2"/>
      <c r="AL360" s="2"/>
      <c r="AM360" s="2"/>
      <c r="AN360" s="2"/>
      <c r="AP360" s="2"/>
      <c r="BB360" s="2"/>
      <c r="BC360" s="2"/>
      <c r="BD360" s="2"/>
      <c r="BE360" s="14"/>
      <c r="BF360" s="2"/>
      <c r="BG360" s="2"/>
      <c r="BI360" s="93" t="s">
        <v>108</v>
      </c>
      <c r="BJ360" s="8" t="s">
        <v>424</v>
      </c>
      <c r="BK360" s="2" t="str">
        <f t="shared" si="1"/>
        <v>СКЗ6230 В (перем. ток)1,0 кВт (до 21 А; до 48 В)*</v>
      </c>
      <c r="BL360" s="172">
        <v>2</v>
      </c>
      <c r="BM360" s="133" t="s">
        <v>222</v>
      </c>
      <c r="BN360" s="147" t="s">
        <v>243</v>
      </c>
      <c r="BO360" s="147" t="s">
        <v>245</v>
      </c>
      <c r="BQ360" s="114" t="s">
        <v>322</v>
      </c>
      <c r="BS360" s="140" t="s">
        <v>363</v>
      </c>
      <c r="BU360" s="111" t="s">
        <v>116</v>
      </c>
      <c r="BW360" s="151" t="s">
        <v>201</v>
      </c>
      <c r="BX360" s="151"/>
      <c r="BZ360" s="72">
        <v>2</v>
      </c>
      <c r="CB360" s="72">
        <v>2</v>
      </c>
      <c r="CD360" s="72"/>
      <c r="CE360" s="15"/>
      <c r="CI360" s="238" t="s">
        <v>395</v>
      </c>
      <c r="CJ360" s="237" t="s">
        <v>396</v>
      </c>
      <c r="CK360" s="233" t="s">
        <v>397</v>
      </c>
    </row>
    <row r="361" spans="7:89" ht="15" customHeight="1" hidden="1">
      <c r="G361" s="2"/>
      <c r="H361" s="2"/>
      <c r="I361" s="2"/>
      <c r="J361" s="2"/>
      <c r="K361" s="2"/>
      <c r="L361" s="2"/>
      <c r="M361" s="2"/>
      <c r="N361" s="2"/>
      <c r="O361" s="2"/>
      <c r="P361" s="2"/>
      <c r="Q361" s="2"/>
      <c r="R361" s="2"/>
      <c r="S361" s="2"/>
      <c r="T361" s="2"/>
      <c r="AC361" s="2"/>
      <c r="AD361" s="2"/>
      <c r="AE361" s="2"/>
      <c r="AF361" s="2"/>
      <c r="AG361" s="14"/>
      <c r="AH361" s="2"/>
      <c r="AI361" s="2"/>
      <c r="AJ361" s="2"/>
      <c r="AK361" s="2"/>
      <c r="AL361" s="2"/>
      <c r="AM361" s="2"/>
      <c r="AN361" s="2"/>
      <c r="AP361" s="2"/>
      <c r="BB361" s="2"/>
      <c r="BC361" s="2"/>
      <c r="BD361" s="2"/>
      <c r="BE361" s="14"/>
      <c r="BF361" s="2"/>
      <c r="BG361" s="2"/>
      <c r="BI361" s="93" t="s">
        <v>108</v>
      </c>
      <c r="BJ361" s="231" t="s">
        <v>406</v>
      </c>
      <c r="BK361" s="2" t="str">
        <f t="shared" si="1"/>
        <v>СКЗ6230 В (перем. ток)1,0 кВт (21/10,5 А; 48/96 В)*</v>
      </c>
      <c r="BL361" s="172">
        <v>2</v>
      </c>
      <c r="BM361" s="133" t="s">
        <v>222</v>
      </c>
      <c r="BN361" s="147" t="s">
        <v>243</v>
      </c>
      <c r="BO361" s="147" t="s">
        <v>245</v>
      </c>
      <c r="BQ361" s="114" t="s">
        <v>323</v>
      </c>
      <c r="BS361" s="140" t="s">
        <v>364</v>
      </c>
      <c r="BU361" s="111" t="s">
        <v>117</v>
      </c>
      <c r="BW361" s="151" t="str">
        <f>CONCATENATE("ИКП* передача данных в ",Q8,"/СКМ")</f>
        <v>ИКП* передача данных в /СКМ</v>
      </c>
      <c r="BX361" s="14"/>
      <c r="BZ361" s="72">
        <v>3</v>
      </c>
      <c r="CB361" s="72">
        <v>3</v>
      </c>
      <c r="CD361" s="72"/>
      <c r="CE361" s="15"/>
      <c r="CI361" s="238" t="s">
        <v>398</v>
      </c>
      <c r="CJ361" s="237" t="s">
        <v>396</v>
      </c>
      <c r="CK361" s="233" t="s">
        <v>397</v>
      </c>
    </row>
    <row r="362" spans="7:89" ht="15" customHeight="1" hidden="1">
      <c r="G362" s="2"/>
      <c r="H362" s="2"/>
      <c r="I362" s="2"/>
      <c r="J362" s="2"/>
      <c r="K362" s="2"/>
      <c r="L362" s="2"/>
      <c r="M362" s="2"/>
      <c r="N362" s="2"/>
      <c r="O362" s="2"/>
      <c r="P362" s="2"/>
      <c r="Q362" s="2"/>
      <c r="R362" s="2"/>
      <c r="S362" s="2"/>
      <c r="T362" s="2"/>
      <c r="AC362" s="2"/>
      <c r="AD362" s="2"/>
      <c r="AE362" s="2"/>
      <c r="AF362" s="2"/>
      <c r="AG362" s="14"/>
      <c r="AH362" s="2"/>
      <c r="AI362" s="2"/>
      <c r="AJ362" s="2"/>
      <c r="AK362" s="2"/>
      <c r="AL362" s="2"/>
      <c r="AM362" s="2"/>
      <c r="AN362" s="2"/>
      <c r="AP362" s="2"/>
      <c r="BB362" s="2"/>
      <c r="BC362" s="2"/>
      <c r="BD362" s="2"/>
      <c r="BE362" s="14"/>
      <c r="BF362" s="2"/>
      <c r="BG362" s="2"/>
      <c r="BI362" s="93" t="s">
        <v>108</v>
      </c>
      <c r="BJ362" s="231" t="s">
        <v>393</v>
      </c>
      <c r="BK362" s="2" t="str">
        <f t="shared" si="1"/>
        <v>СКЗ6230 В (перем. ток)1,25 кВт (26,1/13,1 А; 48/96 В)*</v>
      </c>
      <c r="BL362" s="172">
        <v>2</v>
      </c>
      <c r="BM362" s="133" t="s">
        <v>222</v>
      </c>
      <c r="BN362" s="147" t="s">
        <v>243</v>
      </c>
      <c r="BO362" s="147" t="s">
        <v>245</v>
      </c>
      <c r="BQ362" s="114" t="s">
        <v>324</v>
      </c>
      <c r="BS362" s="109" t="s">
        <v>365</v>
      </c>
      <c r="BU362" s="111" t="s">
        <v>25</v>
      </c>
      <c r="BZ362" s="72">
        <v>4</v>
      </c>
      <c r="CB362" s="72">
        <v>4</v>
      </c>
      <c r="CD362" s="72"/>
      <c r="CE362" s="15"/>
      <c r="CI362" s="238" t="s">
        <v>399</v>
      </c>
      <c r="CJ362" s="237" t="s">
        <v>396</v>
      </c>
      <c r="CK362" s="233" t="s">
        <v>397</v>
      </c>
    </row>
    <row r="363" spans="7:89" ht="15" customHeight="1" hidden="1">
      <c r="G363" s="2"/>
      <c r="H363" s="2"/>
      <c r="I363" s="2"/>
      <c r="J363" s="2"/>
      <c r="K363" s="2"/>
      <c r="L363" s="2"/>
      <c r="M363" s="2"/>
      <c r="N363" s="2"/>
      <c r="O363" s="2"/>
      <c r="P363" s="2"/>
      <c r="Q363" s="2"/>
      <c r="R363" s="2"/>
      <c r="S363" s="2"/>
      <c r="T363" s="2"/>
      <c r="AC363" s="2"/>
      <c r="AD363" s="2"/>
      <c r="AE363" s="2"/>
      <c r="AF363" s="2"/>
      <c r="AG363" s="14"/>
      <c r="AH363" s="2"/>
      <c r="AI363" s="2"/>
      <c r="AJ363" s="2"/>
      <c r="AK363" s="2"/>
      <c r="AL363" s="2"/>
      <c r="AM363" s="2"/>
      <c r="AN363" s="2"/>
      <c r="AP363" s="2"/>
      <c r="BB363" s="2"/>
      <c r="BC363" s="2"/>
      <c r="BD363" s="2"/>
      <c r="BE363" s="14"/>
      <c r="BF363" s="2"/>
      <c r="BG363" s="2"/>
      <c r="BI363" s="93" t="s">
        <v>108</v>
      </c>
      <c r="BJ363" s="231" t="s">
        <v>392</v>
      </c>
      <c r="BK363" s="2" t="str">
        <f>CONCATENATE(BI363,BJ363)</f>
        <v>СКЗ6230 В (перем. ток)1,5 кВт (32/16 А; 48/96 В)*</v>
      </c>
      <c r="BL363" s="172"/>
      <c r="BM363" s="133"/>
      <c r="BN363" s="147"/>
      <c r="BO363" s="147"/>
      <c r="BQ363" s="114" t="s">
        <v>325</v>
      </c>
      <c r="BZ363" s="72">
        <v>5</v>
      </c>
      <c r="CB363" s="125">
        <v>5</v>
      </c>
      <c r="CD363" s="72"/>
      <c r="CI363" s="165" t="s">
        <v>432</v>
      </c>
      <c r="CJ363" s="80" t="s">
        <v>238</v>
      </c>
      <c r="CK363" s="168" t="s">
        <v>56</v>
      </c>
    </row>
    <row r="364" spans="7:89" ht="15" customHeight="1" hidden="1">
      <c r="G364" s="2"/>
      <c r="H364" s="2"/>
      <c r="I364" s="2"/>
      <c r="J364" s="2"/>
      <c r="K364" s="2"/>
      <c r="L364" s="2"/>
      <c r="M364" s="2"/>
      <c r="N364" s="2"/>
      <c r="O364" s="2"/>
      <c r="P364" s="2"/>
      <c r="Q364" s="2"/>
      <c r="R364" s="2"/>
      <c r="S364" s="2"/>
      <c r="T364" s="2"/>
      <c r="AC364" s="2"/>
      <c r="AD364" s="2"/>
      <c r="AE364" s="2"/>
      <c r="AF364" s="2"/>
      <c r="AG364" s="14"/>
      <c r="AH364" s="2"/>
      <c r="AI364" s="2"/>
      <c r="AJ364" s="2"/>
      <c r="AK364" s="2"/>
      <c r="AL364" s="2"/>
      <c r="AM364" s="2"/>
      <c r="AN364" s="2"/>
      <c r="AP364" s="2"/>
      <c r="BB364" s="2"/>
      <c r="BC364" s="2"/>
      <c r="BD364" s="2"/>
      <c r="BE364" s="14"/>
      <c r="BF364" s="2"/>
      <c r="BG364" s="2"/>
      <c r="BI364" s="94" t="s">
        <v>109</v>
      </c>
      <c r="BJ364" s="8" t="s">
        <v>283</v>
      </c>
      <c r="BK364" s="2" t="str">
        <f t="shared" si="1"/>
        <v>СКЗ7230 В (перем. ток)0,2 кВт (до 8 А; до 24 В)*</v>
      </c>
      <c r="BL364" s="172">
        <v>1</v>
      </c>
      <c r="BM364" s="133" t="s">
        <v>222</v>
      </c>
      <c r="BN364" s="147" t="s">
        <v>243</v>
      </c>
      <c r="BO364" s="147" t="s">
        <v>245</v>
      </c>
      <c r="BQ364" s="114" t="s">
        <v>326</v>
      </c>
      <c r="BZ364" s="72">
        <v>6</v>
      </c>
      <c r="CD364" s="72"/>
      <c r="CI364" s="165" t="s">
        <v>433</v>
      </c>
      <c r="CJ364" s="80" t="s">
        <v>238</v>
      </c>
      <c r="CK364" s="168" t="s">
        <v>56</v>
      </c>
    </row>
    <row r="365" spans="7:89" ht="15" customHeight="1" hidden="1">
      <c r="G365" s="2"/>
      <c r="H365" s="2"/>
      <c r="I365" s="2"/>
      <c r="J365" s="2"/>
      <c r="K365" s="2"/>
      <c r="L365" s="2"/>
      <c r="M365" s="2"/>
      <c r="N365" s="2"/>
      <c r="O365" s="2"/>
      <c r="P365" s="2"/>
      <c r="Q365" s="2"/>
      <c r="R365" s="2"/>
      <c r="S365" s="2"/>
      <c r="T365" s="2"/>
      <c r="AC365" s="2"/>
      <c r="AD365" s="2"/>
      <c r="AE365" s="2"/>
      <c r="AF365" s="2"/>
      <c r="AG365" s="14"/>
      <c r="AH365" s="2"/>
      <c r="AI365" s="2"/>
      <c r="AJ365" s="2"/>
      <c r="AK365" s="2"/>
      <c r="AL365" s="2"/>
      <c r="AM365" s="2"/>
      <c r="AN365" s="2"/>
      <c r="AP365" s="2"/>
      <c r="BB365" s="2"/>
      <c r="BC365" s="2"/>
      <c r="BD365" s="2"/>
      <c r="BE365" s="14"/>
      <c r="BF365" s="2"/>
      <c r="BG365" s="2"/>
      <c r="BI365" s="94" t="s">
        <v>109</v>
      </c>
      <c r="BJ365" s="8" t="s">
        <v>284</v>
      </c>
      <c r="BK365" s="2" t="str">
        <f t="shared" si="1"/>
        <v>СКЗ7230 В (перем. ток)0,4 кВт (до 16 А; до 24 В)*</v>
      </c>
      <c r="BL365" s="172">
        <v>1</v>
      </c>
      <c r="BM365" s="133" t="s">
        <v>222</v>
      </c>
      <c r="BN365" s="147" t="s">
        <v>243</v>
      </c>
      <c r="BO365" s="147" t="s">
        <v>245</v>
      </c>
      <c r="BQ365" s="114" t="s">
        <v>327</v>
      </c>
      <c r="BZ365" s="72">
        <v>7</v>
      </c>
      <c r="CD365" s="72"/>
      <c r="CE365" s="2" t="str">
        <f>CONCATENATE(Q8,Q39,Q38,Q40)</f>
        <v>1230 В (перем. ток)1,0 кВт (до 21 А; до 48 В)*</v>
      </c>
      <c r="CI365" s="165" t="s">
        <v>434</v>
      </c>
      <c r="CJ365" s="80" t="s">
        <v>238</v>
      </c>
      <c r="CK365" s="168" t="s">
        <v>56</v>
      </c>
    </row>
    <row r="366" spans="7:89" ht="15.75" hidden="1" thickBot="1">
      <c r="G366" s="2"/>
      <c r="H366" s="2"/>
      <c r="I366" s="2"/>
      <c r="J366" s="2"/>
      <c r="K366" s="2"/>
      <c r="L366" s="2"/>
      <c r="M366" s="2"/>
      <c r="N366" s="2"/>
      <c r="O366" s="2"/>
      <c r="P366" s="2"/>
      <c r="Q366" s="2"/>
      <c r="R366" s="2"/>
      <c r="S366" s="2"/>
      <c r="T366" s="2"/>
      <c r="AC366" s="2"/>
      <c r="AD366" s="2"/>
      <c r="AE366" s="2"/>
      <c r="AF366" s="2"/>
      <c r="AG366" s="14"/>
      <c r="AH366" s="2"/>
      <c r="AI366" s="2"/>
      <c r="AJ366" s="2"/>
      <c r="AK366" s="2"/>
      <c r="AL366" s="2"/>
      <c r="AM366" s="2"/>
      <c r="AN366" s="2"/>
      <c r="AP366" s="2"/>
      <c r="BB366" s="2"/>
      <c r="BC366" s="2"/>
      <c r="BD366" s="2"/>
      <c r="BE366" s="14"/>
      <c r="BF366" s="2"/>
      <c r="BG366" s="2"/>
      <c r="BI366" s="94" t="s">
        <v>109</v>
      </c>
      <c r="BJ366" s="8" t="s">
        <v>285</v>
      </c>
      <c r="BK366" s="2" t="str">
        <f t="shared" si="1"/>
        <v>СКЗ7230 В (перем. ток)0,6 кВт (до 24 А; до 24 В)*</v>
      </c>
      <c r="BL366" s="172">
        <v>1</v>
      </c>
      <c r="BM366" s="133" t="s">
        <v>222</v>
      </c>
      <c r="BN366" s="147" t="s">
        <v>243</v>
      </c>
      <c r="BO366" s="147" t="s">
        <v>245</v>
      </c>
      <c r="BQ366" s="114" t="s">
        <v>328</v>
      </c>
      <c r="BZ366" s="72">
        <v>8</v>
      </c>
      <c r="CD366" s="72"/>
      <c r="CI366" s="165" t="s">
        <v>435</v>
      </c>
      <c r="CJ366" s="80" t="s">
        <v>238</v>
      </c>
      <c r="CK366" s="168" t="s">
        <v>56</v>
      </c>
    </row>
    <row r="367" spans="7:89" ht="15.75" hidden="1" thickBot="1">
      <c r="G367" s="2"/>
      <c r="H367" s="2"/>
      <c r="I367" s="2"/>
      <c r="J367" s="2"/>
      <c r="K367" s="2"/>
      <c r="L367" s="2"/>
      <c r="M367" s="2"/>
      <c r="N367" s="2"/>
      <c r="O367" s="2"/>
      <c r="P367" s="2"/>
      <c r="Q367" s="2"/>
      <c r="R367" s="2"/>
      <c r="S367" s="2"/>
      <c r="T367" s="2"/>
      <c r="AC367" s="2"/>
      <c r="AD367" s="2"/>
      <c r="AE367" s="2"/>
      <c r="AF367" s="2"/>
      <c r="AG367" s="14"/>
      <c r="AH367" s="2"/>
      <c r="AI367" s="2"/>
      <c r="AJ367" s="2"/>
      <c r="AK367" s="2"/>
      <c r="AL367" s="2"/>
      <c r="AM367" s="2"/>
      <c r="AN367" s="2"/>
      <c r="AP367" s="2"/>
      <c r="BB367" s="2"/>
      <c r="BC367" s="2"/>
      <c r="BD367" s="2"/>
      <c r="BE367" s="14"/>
      <c r="BF367" s="2"/>
      <c r="BG367" s="2"/>
      <c r="BI367" s="94" t="s">
        <v>109</v>
      </c>
      <c r="BJ367" s="8" t="s">
        <v>286</v>
      </c>
      <c r="BK367" s="180" t="str">
        <f>CONCATENATE(BI367,BJ367)</f>
        <v>СКЗ7230 В (перем. ток)0,8 кВт (до 32 А; до 24 В)*</v>
      </c>
      <c r="BL367" s="172">
        <v>1</v>
      </c>
      <c r="BM367" s="133" t="s">
        <v>222</v>
      </c>
      <c r="BN367" s="147" t="s">
        <v>243</v>
      </c>
      <c r="BO367" s="147" t="s">
        <v>245</v>
      </c>
      <c r="BQ367" s="114" t="s">
        <v>329</v>
      </c>
      <c r="BZ367" s="72">
        <v>9</v>
      </c>
      <c r="CD367" s="72"/>
      <c r="CE367" s="209">
        <f>_xlfn.IFERROR(IF(OR(Q37="У2",Q37="У1(БАС)",Q37="УХЛ1(БАС)"),VLOOKUP(CE365,'Карта заказа НГК-ИПКЗ-Евро'!$BK$192:$BN$447,4,0),IF(Q37="У1",VLOOKUP(CE365,'Карта заказа НГК-ИПКЗ-Евро'!$BK$192:$BO$447,5,0),"")),"")</f>
      </c>
      <c r="CI367" s="165" t="s">
        <v>436</v>
      </c>
      <c r="CJ367" s="80" t="s">
        <v>238</v>
      </c>
      <c r="CK367" s="168" t="s">
        <v>56</v>
      </c>
    </row>
    <row r="368" spans="7:89" ht="15" hidden="1">
      <c r="G368" s="2"/>
      <c r="H368" s="2"/>
      <c r="I368" s="2"/>
      <c r="J368" s="2"/>
      <c r="K368" s="2"/>
      <c r="L368" s="2"/>
      <c r="M368" s="2"/>
      <c r="N368" s="2"/>
      <c r="O368" s="2"/>
      <c r="P368" s="2"/>
      <c r="Q368" s="2"/>
      <c r="R368" s="2"/>
      <c r="S368" s="2"/>
      <c r="T368" s="2"/>
      <c r="AC368" s="2"/>
      <c r="AD368" s="2"/>
      <c r="AE368" s="2"/>
      <c r="AF368" s="2"/>
      <c r="AG368" s="14"/>
      <c r="AH368" s="2"/>
      <c r="AI368" s="2"/>
      <c r="AJ368" s="2"/>
      <c r="AK368" s="2"/>
      <c r="AL368" s="2"/>
      <c r="AM368" s="2"/>
      <c r="AN368" s="2"/>
      <c r="AP368" s="2"/>
      <c r="BB368" s="2"/>
      <c r="BC368" s="2"/>
      <c r="BD368" s="2"/>
      <c r="BE368" s="14"/>
      <c r="BF368" s="2"/>
      <c r="BG368" s="2"/>
      <c r="BI368" s="94" t="s">
        <v>109</v>
      </c>
      <c r="BJ368" s="8" t="s">
        <v>287</v>
      </c>
      <c r="BK368" s="180" t="str">
        <f>CONCATENATE(BI368,BJ368)</f>
        <v>СКЗ7230 В (перем. ток)0,2 кВт (до 8 А; до 48 В)*</v>
      </c>
      <c r="BL368" s="172">
        <v>1</v>
      </c>
      <c r="BM368" s="133" t="s">
        <v>222</v>
      </c>
      <c r="BN368" s="147" t="s">
        <v>243</v>
      </c>
      <c r="BO368" s="147" t="s">
        <v>245</v>
      </c>
      <c r="BQ368" s="114" t="s">
        <v>330</v>
      </c>
      <c r="BZ368" s="72">
        <v>10</v>
      </c>
      <c r="CD368" s="72"/>
      <c r="CI368" s="165" t="s">
        <v>291</v>
      </c>
      <c r="CJ368" s="80" t="s">
        <v>264</v>
      </c>
      <c r="CK368" s="168" t="s">
        <v>265</v>
      </c>
    </row>
    <row r="369" spans="7:89" ht="15" hidden="1">
      <c r="G369" s="2"/>
      <c r="H369" s="2"/>
      <c r="I369" s="2"/>
      <c r="J369" s="2"/>
      <c r="K369" s="2"/>
      <c r="L369" s="2"/>
      <c r="M369" s="2"/>
      <c r="N369" s="2"/>
      <c r="O369" s="2"/>
      <c r="P369" s="2"/>
      <c r="Q369" s="2"/>
      <c r="R369" s="2"/>
      <c r="S369" s="2"/>
      <c r="T369" s="2"/>
      <c r="AC369" s="2"/>
      <c r="AD369" s="2"/>
      <c r="AE369" s="2"/>
      <c r="AF369" s="2"/>
      <c r="AG369" s="14"/>
      <c r="AH369" s="2"/>
      <c r="AI369" s="2"/>
      <c r="AJ369" s="2"/>
      <c r="AK369" s="2"/>
      <c r="AL369" s="2"/>
      <c r="AM369" s="2"/>
      <c r="AN369" s="2"/>
      <c r="AP369" s="2"/>
      <c r="BB369" s="2"/>
      <c r="BC369" s="2"/>
      <c r="BD369" s="2"/>
      <c r="BE369" s="14"/>
      <c r="BF369" s="2"/>
      <c r="BG369" s="2"/>
      <c r="BI369" s="94" t="s">
        <v>109</v>
      </c>
      <c r="BJ369" s="8" t="s">
        <v>288</v>
      </c>
      <c r="BK369" s="180" t="str">
        <f>CONCATENATE(BI369,BJ369)</f>
        <v>СКЗ7230 В (перем. ток)0,4 кВт (до 16 А; до 48 В)*</v>
      </c>
      <c r="BL369" s="172">
        <v>1</v>
      </c>
      <c r="BM369" s="133" t="s">
        <v>222</v>
      </c>
      <c r="BN369" s="147" t="s">
        <v>243</v>
      </c>
      <c r="BO369" s="147" t="s">
        <v>245</v>
      </c>
      <c r="BQ369" s="114" t="s">
        <v>331</v>
      </c>
      <c r="BZ369" s="72">
        <v>11</v>
      </c>
      <c r="CD369" s="72"/>
      <c r="CI369" s="165" t="s">
        <v>292</v>
      </c>
      <c r="CJ369" s="80" t="s">
        <v>264</v>
      </c>
      <c r="CK369" s="168" t="s">
        <v>265</v>
      </c>
    </row>
    <row r="370" spans="7:89" ht="15" hidden="1">
      <c r="G370" s="2"/>
      <c r="H370" s="2"/>
      <c r="I370" s="2"/>
      <c r="J370" s="2"/>
      <c r="K370" s="2"/>
      <c r="L370" s="2"/>
      <c r="M370" s="2"/>
      <c r="N370" s="2"/>
      <c r="O370" s="2"/>
      <c r="P370" s="2"/>
      <c r="Q370" s="2"/>
      <c r="R370" s="2"/>
      <c r="S370" s="2"/>
      <c r="T370" s="2"/>
      <c r="AC370" s="2"/>
      <c r="AD370" s="2"/>
      <c r="AE370" s="2"/>
      <c r="AF370" s="2"/>
      <c r="AG370" s="14"/>
      <c r="AH370" s="2"/>
      <c r="AI370" s="2"/>
      <c r="AJ370" s="2"/>
      <c r="AK370" s="2"/>
      <c r="AL370" s="2"/>
      <c r="AM370" s="2"/>
      <c r="AN370" s="2"/>
      <c r="AP370" s="2"/>
      <c r="BB370" s="2"/>
      <c r="BC370" s="2"/>
      <c r="BD370" s="2"/>
      <c r="BE370" s="14"/>
      <c r="BF370" s="2"/>
      <c r="BG370" s="2"/>
      <c r="BI370" s="94" t="s">
        <v>109</v>
      </c>
      <c r="BJ370" s="8" t="s">
        <v>289</v>
      </c>
      <c r="BK370" s="180" t="str">
        <f>CONCATENATE(BI370,BJ370)</f>
        <v>СКЗ7230 В (перем. ток)0,6 кВт (до 24 А; до 48 В)*</v>
      </c>
      <c r="BL370" s="172">
        <v>1</v>
      </c>
      <c r="BM370" s="133" t="s">
        <v>222</v>
      </c>
      <c r="BN370" s="147" t="s">
        <v>243</v>
      </c>
      <c r="BO370" s="147" t="s">
        <v>245</v>
      </c>
      <c r="BQ370" s="114" t="s">
        <v>332</v>
      </c>
      <c r="BZ370" s="72">
        <v>12</v>
      </c>
      <c r="CD370" s="72"/>
      <c r="CI370" s="165" t="s">
        <v>293</v>
      </c>
      <c r="CJ370" s="80" t="s">
        <v>264</v>
      </c>
      <c r="CK370" s="168" t="s">
        <v>265</v>
      </c>
    </row>
    <row r="371" spans="7:89" ht="15" hidden="1">
      <c r="G371" s="2"/>
      <c r="H371" s="2"/>
      <c r="I371" s="2"/>
      <c r="J371" s="2"/>
      <c r="K371" s="2"/>
      <c r="L371" s="2"/>
      <c r="M371" s="2"/>
      <c r="N371" s="2"/>
      <c r="O371" s="2"/>
      <c r="P371" s="2"/>
      <c r="Q371" s="2"/>
      <c r="R371" s="2"/>
      <c r="S371" s="2"/>
      <c r="T371" s="2"/>
      <c r="AC371" s="2"/>
      <c r="AD371" s="2"/>
      <c r="AE371" s="2"/>
      <c r="AF371" s="2"/>
      <c r="AG371" s="14"/>
      <c r="AH371" s="2"/>
      <c r="AI371" s="2"/>
      <c r="AJ371" s="2"/>
      <c r="AK371" s="2"/>
      <c r="AL371" s="2"/>
      <c r="AM371" s="2"/>
      <c r="AN371" s="2"/>
      <c r="AP371" s="2"/>
      <c r="BB371" s="2"/>
      <c r="BC371" s="2"/>
      <c r="BD371" s="2"/>
      <c r="BE371" s="14"/>
      <c r="BF371" s="2"/>
      <c r="BG371" s="2"/>
      <c r="BI371" s="94" t="s">
        <v>109</v>
      </c>
      <c r="BJ371" s="8" t="s">
        <v>290</v>
      </c>
      <c r="BK371" s="180" t="str">
        <f>CONCATENATE(BI371,BJ371)</f>
        <v>СКЗ7230 В (перем. ток)0,8 кВт (до 32 А; до 48 В)*</v>
      </c>
      <c r="BL371" s="172">
        <v>1</v>
      </c>
      <c r="BM371" s="133" t="s">
        <v>222</v>
      </c>
      <c r="BN371" s="147" t="s">
        <v>243</v>
      </c>
      <c r="BO371" s="147" t="s">
        <v>245</v>
      </c>
      <c r="BQ371" s="114" t="s">
        <v>333</v>
      </c>
      <c r="BZ371" s="72">
        <v>13</v>
      </c>
      <c r="CD371" s="72"/>
      <c r="CI371" s="165" t="s">
        <v>294</v>
      </c>
      <c r="CJ371" s="80" t="s">
        <v>264</v>
      </c>
      <c r="CK371" s="168" t="s">
        <v>265</v>
      </c>
    </row>
    <row r="372" spans="7:89" ht="15" hidden="1">
      <c r="G372" s="2"/>
      <c r="H372" s="2"/>
      <c r="I372" s="2"/>
      <c r="J372" s="2"/>
      <c r="K372" s="2"/>
      <c r="L372" s="2"/>
      <c r="M372" s="2"/>
      <c r="N372" s="2"/>
      <c r="O372" s="2"/>
      <c r="P372" s="2"/>
      <c r="Q372" s="2"/>
      <c r="R372" s="2"/>
      <c r="S372" s="2"/>
      <c r="T372" s="2"/>
      <c r="AC372" s="2"/>
      <c r="AD372" s="2"/>
      <c r="AE372" s="2"/>
      <c r="AF372" s="2"/>
      <c r="AG372" s="14"/>
      <c r="AH372" s="2"/>
      <c r="AI372" s="2"/>
      <c r="AJ372" s="2"/>
      <c r="AK372" s="2"/>
      <c r="AL372" s="2"/>
      <c r="AM372" s="2"/>
      <c r="AN372" s="2"/>
      <c r="AP372" s="2"/>
      <c r="BB372" s="2"/>
      <c r="BC372" s="2"/>
      <c r="BD372" s="2"/>
      <c r="BE372" s="14"/>
      <c r="BF372" s="2"/>
      <c r="BG372" s="2"/>
      <c r="BI372" s="95" t="s">
        <v>110</v>
      </c>
      <c r="BJ372" s="8" t="s">
        <v>283</v>
      </c>
      <c r="BK372" s="2" t="str">
        <f t="shared" si="1"/>
        <v>СКЗ8230 В (перем. ток)0,2 кВт (до 8 А; до 24 В)*</v>
      </c>
      <c r="BL372" s="172">
        <v>1</v>
      </c>
      <c r="BM372" s="133" t="s">
        <v>222</v>
      </c>
      <c r="BN372" s="147" t="s">
        <v>243</v>
      </c>
      <c r="BO372" s="147" t="s">
        <v>245</v>
      </c>
      <c r="BQ372" s="114" t="s">
        <v>334</v>
      </c>
      <c r="BZ372" s="72">
        <v>14</v>
      </c>
      <c r="CD372" s="72"/>
      <c r="CI372" s="80" t="s">
        <v>295</v>
      </c>
      <c r="CJ372" s="80" t="s">
        <v>266</v>
      </c>
      <c r="CK372" s="168" t="s">
        <v>267</v>
      </c>
    </row>
    <row r="373" spans="7:89" ht="15" hidden="1">
      <c r="G373" s="2"/>
      <c r="H373" s="2"/>
      <c r="I373" s="2"/>
      <c r="J373" s="2"/>
      <c r="K373" s="2"/>
      <c r="L373" s="2"/>
      <c r="M373" s="2"/>
      <c r="N373" s="2"/>
      <c r="O373" s="2"/>
      <c r="P373" s="2"/>
      <c r="Q373" s="2"/>
      <c r="R373" s="2"/>
      <c r="S373" s="2"/>
      <c r="T373" s="2"/>
      <c r="AC373" s="2"/>
      <c r="AD373" s="2"/>
      <c r="AE373" s="2"/>
      <c r="AF373" s="2"/>
      <c r="AG373" s="14"/>
      <c r="AH373" s="2"/>
      <c r="AI373" s="2"/>
      <c r="AJ373" s="2"/>
      <c r="AK373" s="2"/>
      <c r="AL373" s="2"/>
      <c r="AM373" s="2"/>
      <c r="AN373" s="2"/>
      <c r="AP373" s="2"/>
      <c r="BB373" s="2"/>
      <c r="BC373" s="2"/>
      <c r="BD373" s="2"/>
      <c r="BE373" s="14"/>
      <c r="BF373" s="2"/>
      <c r="BG373" s="2"/>
      <c r="BI373" s="95" t="s">
        <v>110</v>
      </c>
      <c r="BJ373" s="8" t="s">
        <v>284</v>
      </c>
      <c r="BK373" s="2" t="str">
        <f t="shared" si="1"/>
        <v>СКЗ8230 В (перем. ток)0,4 кВт (до 16 А; до 24 В)*</v>
      </c>
      <c r="BL373" s="172">
        <v>1</v>
      </c>
      <c r="BM373" s="133" t="s">
        <v>222</v>
      </c>
      <c r="BN373" s="147" t="s">
        <v>243</v>
      </c>
      <c r="BO373" s="147" t="s">
        <v>245</v>
      </c>
      <c r="BQ373" s="114" t="s">
        <v>335</v>
      </c>
      <c r="BZ373" s="72">
        <v>15</v>
      </c>
      <c r="CD373" s="72"/>
      <c r="CI373" s="181" t="s">
        <v>296</v>
      </c>
      <c r="CJ373" s="80" t="s">
        <v>266</v>
      </c>
      <c r="CK373" s="168" t="s">
        <v>267</v>
      </c>
    </row>
    <row r="374" spans="7:89" ht="15" hidden="1">
      <c r="G374" s="2"/>
      <c r="H374" s="2"/>
      <c r="I374" s="2"/>
      <c r="J374" s="2"/>
      <c r="K374" s="2"/>
      <c r="L374" s="2"/>
      <c r="M374" s="2"/>
      <c r="N374" s="2"/>
      <c r="O374" s="2"/>
      <c r="P374" s="2"/>
      <c r="Q374" s="2"/>
      <c r="R374" s="2"/>
      <c r="S374" s="2"/>
      <c r="T374" s="2"/>
      <c r="AC374" s="2"/>
      <c r="AD374" s="2"/>
      <c r="AE374" s="2"/>
      <c r="AF374" s="2"/>
      <c r="AG374" s="14"/>
      <c r="AH374" s="2"/>
      <c r="AI374" s="2"/>
      <c r="AJ374" s="2"/>
      <c r="AK374" s="2"/>
      <c r="AL374" s="2"/>
      <c r="AM374" s="2"/>
      <c r="AN374" s="2"/>
      <c r="AP374" s="2"/>
      <c r="BB374" s="2"/>
      <c r="BC374" s="2"/>
      <c r="BD374" s="2"/>
      <c r="BE374" s="14"/>
      <c r="BF374" s="2"/>
      <c r="BG374" s="2"/>
      <c r="BI374" s="95" t="s">
        <v>110</v>
      </c>
      <c r="BJ374" s="8" t="s">
        <v>285</v>
      </c>
      <c r="BK374" s="2" t="str">
        <f t="shared" si="1"/>
        <v>СКЗ8230 В (перем. ток)0,6 кВт (до 24 А; до 24 В)*</v>
      </c>
      <c r="BL374" s="172">
        <v>1</v>
      </c>
      <c r="BM374" s="133" t="s">
        <v>222</v>
      </c>
      <c r="BN374" s="147" t="s">
        <v>243</v>
      </c>
      <c r="BO374" s="147" t="s">
        <v>245</v>
      </c>
      <c r="BQ374" s="114" t="s">
        <v>336</v>
      </c>
      <c r="BZ374" s="72">
        <v>16</v>
      </c>
      <c r="CD374" s="72"/>
      <c r="CI374" s="181" t="s">
        <v>297</v>
      </c>
      <c r="CJ374" s="80" t="s">
        <v>266</v>
      </c>
      <c r="CK374" s="168" t="s">
        <v>267</v>
      </c>
    </row>
    <row r="375" spans="7:89" ht="15" hidden="1">
      <c r="G375" s="2"/>
      <c r="H375" s="2"/>
      <c r="I375" s="2"/>
      <c r="J375" s="2"/>
      <c r="K375" s="2"/>
      <c r="L375" s="2"/>
      <c r="M375" s="2"/>
      <c r="N375" s="2"/>
      <c r="O375" s="2"/>
      <c r="P375" s="2"/>
      <c r="Q375" s="2"/>
      <c r="R375" s="2"/>
      <c r="S375" s="2"/>
      <c r="T375" s="2"/>
      <c r="AC375" s="2"/>
      <c r="AD375" s="2"/>
      <c r="AE375" s="2"/>
      <c r="AF375" s="2"/>
      <c r="AG375" s="14"/>
      <c r="AH375" s="2"/>
      <c r="AI375" s="2"/>
      <c r="AJ375" s="2"/>
      <c r="AK375" s="2"/>
      <c r="AL375" s="2"/>
      <c r="AM375" s="2"/>
      <c r="AN375" s="2"/>
      <c r="AP375" s="2"/>
      <c r="BB375" s="2"/>
      <c r="BC375" s="2"/>
      <c r="BD375" s="2"/>
      <c r="BE375" s="14"/>
      <c r="BF375" s="2"/>
      <c r="BG375" s="2"/>
      <c r="BI375" s="95" t="s">
        <v>110</v>
      </c>
      <c r="BJ375" s="8" t="s">
        <v>286</v>
      </c>
      <c r="BK375" s="180" t="str">
        <f>CONCATENATE(BI375,BJ375)</f>
        <v>СКЗ8230 В (перем. ток)0,8 кВт (до 32 А; до 24 В)*</v>
      </c>
      <c r="BL375" s="172">
        <v>1</v>
      </c>
      <c r="BM375" s="133" t="s">
        <v>222</v>
      </c>
      <c r="BN375" s="147" t="s">
        <v>243</v>
      </c>
      <c r="BO375" s="147" t="s">
        <v>245</v>
      </c>
      <c r="BQ375" s="221" t="s">
        <v>337</v>
      </c>
      <c r="BZ375" s="72">
        <v>17</v>
      </c>
      <c r="CD375" s="72"/>
      <c r="CI375" s="181" t="s">
        <v>298</v>
      </c>
      <c r="CJ375" s="80" t="s">
        <v>266</v>
      </c>
      <c r="CK375" s="168" t="s">
        <v>267</v>
      </c>
    </row>
    <row r="376" spans="7:89" ht="15" hidden="1">
      <c r="G376" s="2"/>
      <c r="H376" s="2"/>
      <c r="I376" s="2"/>
      <c r="J376" s="2"/>
      <c r="K376" s="2"/>
      <c r="L376" s="2"/>
      <c r="M376" s="2"/>
      <c r="N376" s="2"/>
      <c r="O376" s="2"/>
      <c r="P376" s="2"/>
      <c r="Q376" s="2"/>
      <c r="R376" s="2"/>
      <c r="S376" s="2"/>
      <c r="T376" s="2"/>
      <c r="AC376" s="2"/>
      <c r="AD376" s="2"/>
      <c r="AE376" s="2"/>
      <c r="AF376" s="2"/>
      <c r="AG376" s="14"/>
      <c r="AH376" s="2"/>
      <c r="AI376" s="2"/>
      <c r="AJ376" s="2"/>
      <c r="AK376" s="2"/>
      <c r="AL376" s="2"/>
      <c r="AM376" s="2"/>
      <c r="AN376" s="2"/>
      <c r="AP376" s="2"/>
      <c r="BB376" s="2"/>
      <c r="BC376" s="2"/>
      <c r="BD376" s="2"/>
      <c r="BE376" s="14"/>
      <c r="BF376" s="2"/>
      <c r="BG376" s="2"/>
      <c r="BI376" s="95" t="s">
        <v>110</v>
      </c>
      <c r="BJ376" s="8" t="s">
        <v>287</v>
      </c>
      <c r="BK376" s="180" t="str">
        <f>CONCATENATE(BI376,BJ376)</f>
        <v>СКЗ8230 В (перем. ток)0,2 кВт (до 8 А; до 48 В)*</v>
      </c>
      <c r="BL376" s="172">
        <v>1</v>
      </c>
      <c r="BM376" s="133" t="s">
        <v>222</v>
      </c>
      <c r="BN376" s="147" t="s">
        <v>243</v>
      </c>
      <c r="BO376" s="147" t="s">
        <v>245</v>
      </c>
      <c r="BQ376" s="221" t="s">
        <v>338</v>
      </c>
      <c r="BZ376" s="72">
        <v>18</v>
      </c>
      <c r="CD376" s="72"/>
      <c r="CI376" s="238" t="s">
        <v>437</v>
      </c>
      <c r="CJ376" s="237" t="s">
        <v>409</v>
      </c>
      <c r="CK376" s="234" t="s">
        <v>408</v>
      </c>
    </row>
    <row r="377" spans="7:89" ht="15" hidden="1">
      <c r="G377" s="2"/>
      <c r="H377" s="2"/>
      <c r="I377" s="2"/>
      <c r="J377" s="2"/>
      <c r="K377" s="2"/>
      <c r="L377" s="2"/>
      <c r="M377" s="2"/>
      <c r="N377" s="2"/>
      <c r="O377" s="2"/>
      <c r="P377" s="2"/>
      <c r="Q377" s="2"/>
      <c r="R377" s="2"/>
      <c r="S377" s="2"/>
      <c r="T377" s="2"/>
      <c r="AC377" s="2"/>
      <c r="AD377" s="2"/>
      <c r="AE377" s="2"/>
      <c r="AF377" s="2"/>
      <c r="AG377" s="14"/>
      <c r="AH377" s="2"/>
      <c r="AI377" s="2"/>
      <c r="AJ377" s="2"/>
      <c r="AK377" s="2"/>
      <c r="AL377" s="2"/>
      <c r="AM377" s="2"/>
      <c r="AN377" s="2"/>
      <c r="AP377" s="2"/>
      <c r="BB377" s="2"/>
      <c r="BC377" s="2"/>
      <c r="BD377" s="2"/>
      <c r="BE377" s="14"/>
      <c r="BF377" s="2"/>
      <c r="BG377" s="2"/>
      <c r="BI377" s="95" t="s">
        <v>110</v>
      </c>
      <c r="BJ377" s="8" t="s">
        <v>288</v>
      </c>
      <c r="BK377" s="180" t="str">
        <f>CONCATENATE(BI377,BJ377)</f>
        <v>СКЗ8230 В (перем. ток)0,4 кВт (до 16 А; до 48 В)*</v>
      </c>
      <c r="BL377" s="172">
        <v>1</v>
      </c>
      <c r="BM377" s="133" t="s">
        <v>222</v>
      </c>
      <c r="BN377" s="147" t="s">
        <v>243</v>
      </c>
      <c r="BO377" s="147" t="s">
        <v>245</v>
      </c>
      <c r="BQ377" s="221" t="s">
        <v>339</v>
      </c>
      <c r="BZ377" s="72">
        <v>19</v>
      </c>
      <c r="CD377" s="72"/>
      <c r="CI377" s="238" t="s">
        <v>438</v>
      </c>
      <c r="CJ377" s="237" t="s">
        <v>409</v>
      </c>
      <c r="CK377" s="234" t="s">
        <v>408</v>
      </c>
    </row>
    <row r="378" spans="7:89" ht="15" hidden="1">
      <c r="G378" s="2"/>
      <c r="H378" s="2"/>
      <c r="I378" s="2"/>
      <c r="J378" s="2"/>
      <c r="K378" s="2"/>
      <c r="L378" s="2"/>
      <c r="M378" s="2"/>
      <c r="N378" s="2"/>
      <c r="O378" s="2"/>
      <c r="P378" s="2"/>
      <c r="Q378" s="2"/>
      <c r="R378" s="2"/>
      <c r="S378" s="2"/>
      <c r="T378" s="2"/>
      <c r="AC378" s="2"/>
      <c r="AD378" s="2"/>
      <c r="AE378" s="2"/>
      <c r="AF378" s="2"/>
      <c r="AG378" s="14"/>
      <c r="AH378" s="2"/>
      <c r="AI378" s="2"/>
      <c r="AJ378" s="2"/>
      <c r="AK378" s="2"/>
      <c r="AL378" s="2"/>
      <c r="AM378" s="2"/>
      <c r="AN378" s="2"/>
      <c r="AP378" s="2"/>
      <c r="BB378" s="2"/>
      <c r="BC378" s="2"/>
      <c r="BD378" s="2"/>
      <c r="BE378" s="14"/>
      <c r="BF378" s="2"/>
      <c r="BG378" s="2"/>
      <c r="BI378" s="95" t="s">
        <v>110</v>
      </c>
      <c r="BJ378" s="8" t="s">
        <v>289</v>
      </c>
      <c r="BK378" s="180" t="str">
        <f>CONCATENATE(BI378,BJ378)</f>
        <v>СКЗ8230 В (перем. ток)0,6 кВт (до 24 А; до 48 В)*</v>
      </c>
      <c r="BL378" s="172">
        <v>1</v>
      </c>
      <c r="BM378" s="133" t="s">
        <v>222</v>
      </c>
      <c r="BN378" s="147" t="s">
        <v>243</v>
      </c>
      <c r="BO378" s="147" t="s">
        <v>245</v>
      </c>
      <c r="BQ378" s="221" t="s">
        <v>340</v>
      </c>
      <c r="BZ378" s="72">
        <v>20</v>
      </c>
      <c r="CD378" s="72"/>
      <c r="CI378" s="238" t="s">
        <v>439</v>
      </c>
      <c r="CJ378" s="237" t="s">
        <v>409</v>
      </c>
      <c r="CK378" s="234" t="s">
        <v>408</v>
      </c>
    </row>
    <row r="379" spans="7:89" ht="15" hidden="1">
      <c r="G379" s="2"/>
      <c r="H379" s="2"/>
      <c r="I379" s="2"/>
      <c r="J379" s="2"/>
      <c r="K379" s="2"/>
      <c r="L379" s="2"/>
      <c r="M379" s="2"/>
      <c r="N379" s="2"/>
      <c r="O379" s="2"/>
      <c r="P379" s="2"/>
      <c r="Q379" s="2"/>
      <c r="R379" s="2"/>
      <c r="S379" s="2"/>
      <c r="T379" s="2"/>
      <c r="AC379" s="2"/>
      <c r="AD379" s="2"/>
      <c r="AE379" s="2"/>
      <c r="AF379" s="2"/>
      <c r="AG379" s="14"/>
      <c r="AH379" s="2"/>
      <c r="AI379" s="2"/>
      <c r="AJ379" s="2"/>
      <c r="AK379" s="2"/>
      <c r="AL379" s="2"/>
      <c r="AM379" s="2"/>
      <c r="AN379" s="2"/>
      <c r="AP379" s="2"/>
      <c r="BB379" s="2"/>
      <c r="BC379" s="2"/>
      <c r="BD379" s="2"/>
      <c r="BE379" s="14"/>
      <c r="BF379" s="2"/>
      <c r="BG379" s="2"/>
      <c r="BI379" s="95" t="s">
        <v>110</v>
      </c>
      <c r="BJ379" s="8" t="s">
        <v>290</v>
      </c>
      <c r="BK379" s="180" t="str">
        <f>CONCATENATE(BI379,BJ379)</f>
        <v>СКЗ8230 В (перем. ток)0,8 кВт (до 32 А; до 48 В)*</v>
      </c>
      <c r="BL379" s="172">
        <v>1</v>
      </c>
      <c r="BM379" s="133" t="s">
        <v>222</v>
      </c>
      <c r="BN379" s="147" t="s">
        <v>243</v>
      </c>
      <c r="BO379" s="147" t="s">
        <v>245</v>
      </c>
      <c r="BQ379" s="221" t="s">
        <v>383</v>
      </c>
      <c r="BZ379" s="72">
        <v>21</v>
      </c>
      <c r="CD379" s="72"/>
      <c r="CI379" s="238" t="s">
        <v>440</v>
      </c>
      <c r="CJ379" s="237" t="s">
        <v>409</v>
      </c>
      <c r="CK379" s="234" t="s">
        <v>408</v>
      </c>
    </row>
    <row r="380" spans="7:89" ht="15" hidden="1">
      <c r="G380" s="2"/>
      <c r="H380" s="2"/>
      <c r="I380" s="2"/>
      <c r="J380" s="2"/>
      <c r="K380" s="2"/>
      <c r="L380" s="2"/>
      <c r="M380" s="2"/>
      <c r="N380" s="2"/>
      <c r="O380" s="2"/>
      <c r="P380" s="2"/>
      <c r="Q380" s="2"/>
      <c r="R380" s="2"/>
      <c r="S380" s="2"/>
      <c r="T380" s="2"/>
      <c r="AC380" s="2"/>
      <c r="AD380" s="2"/>
      <c r="AE380" s="2"/>
      <c r="AF380" s="2"/>
      <c r="AG380" s="14"/>
      <c r="AH380" s="2"/>
      <c r="AI380" s="2"/>
      <c r="AJ380" s="2"/>
      <c r="AK380" s="2"/>
      <c r="AL380" s="2"/>
      <c r="AM380" s="2"/>
      <c r="AN380" s="2"/>
      <c r="AP380" s="2"/>
      <c r="BB380" s="2"/>
      <c r="BC380" s="2"/>
      <c r="BD380" s="2"/>
      <c r="BE380" s="14"/>
      <c r="BF380" s="2"/>
      <c r="BG380" s="2"/>
      <c r="BI380" s="96" t="s">
        <v>111</v>
      </c>
      <c r="BJ380" s="8" t="s">
        <v>283</v>
      </c>
      <c r="BK380" s="2" t="str">
        <f t="shared" si="1"/>
        <v>СКЗ9230 В (перем. ток)0,2 кВт (до 8 А; до 24 В)*</v>
      </c>
      <c r="BL380" s="172">
        <v>1</v>
      </c>
      <c r="BM380" s="133" t="s">
        <v>222</v>
      </c>
      <c r="BN380" s="147" t="s">
        <v>243</v>
      </c>
      <c r="BO380" s="147" t="s">
        <v>245</v>
      </c>
      <c r="BQ380" s="221" t="s">
        <v>384</v>
      </c>
      <c r="BZ380" s="72">
        <v>22</v>
      </c>
      <c r="CD380" s="72"/>
      <c r="CI380" s="238" t="s">
        <v>441</v>
      </c>
      <c r="CJ380" s="237" t="s">
        <v>409</v>
      </c>
      <c r="CK380" s="234" t="s">
        <v>408</v>
      </c>
    </row>
    <row r="381" spans="7:89" ht="15" hidden="1">
      <c r="G381" s="2"/>
      <c r="H381" s="2"/>
      <c r="I381" s="2"/>
      <c r="J381" s="2"/>
      <c r="K381" s="2"/>
      <c r="L381" s="2"/>
      <c r="M381" s="2"/>
      <c r="N381" s="2"/>
      <c r="O381" s="2"/>
      <c r="P381" s="2"/>
      <c r="Q381" s="2"/>
      <c r="R381" s="2"/>
      <c r="S381" s="2"/>
      <c r="T381" s="2"/>
      <c r="AC381" s="2"/>
      <c r="AD381" s="2"/>
      <c r="AE381" s="2"/>
      <c r="AF381" s="2"/>
      <c r="AG381" s="14"/>
      <c r="AH381" s="2"/>
      <c r="AI381" s="2"/>
      <c r="AJ381" s="2"/>
      <c r="AK381" s="2"/>
      <c r="AL381" s="2"/>
      <c r="AM381" s="2"/>
      <c r="AN381" s="2"/>
      <c r="AP381" s="2"/>
      <c r="BB381" s="2"/>
      <c r="BC381" s="2"/>
      <c r="BD381" s="2"/>
      <c r="BE381" s="14"/>
      <c r="BF381" s="2"/>
      <c r="BG381" s="2"/>
      <c r="BI381" s="96" t="s">
        <v>111</v>
      </c>
      <c r="BJ381" s="8" t="s">
        <v>287</v>
      </c>
      <c r="BK381" s="180" t="str">
        <f>CONCATENATE(BI381,BJ381)</f>
        <v>СКЗ9230 В (перем. ток)0,2 кВт (до 8 А; до 48 В)*</v>
      </c>
      <c r="BL381" s="172">
        <v>1</v>
      </c>
      <c r="BM381" s="133" t="s">
        <v>222</v>
      </c>
      <c r="BN381" s="147" t="s">
        <v>243</v>
      </c>
      <c r="BO381" s="147" t="s">
        <v>245</v>
      </c>
      <c r="BQ381" s="221" t="s">
        <v>385</v>
      </c>
      <c r="BZ381" s="72">
        <v>23</v>
      </c>
      <c r="CD381" s="72"/>
      <c r="CI381" s="165" t="s">
        <v>299</v>
      </c>
      <c r="CJ381" s="80" t="s">
        <v>239</v>
      </c>
      <c r="CK381" s="169" t="s">
        <v>81</v>
      </c>
    </row>
    <row r="382" spans="7:89" ht="15" hidden="1">
      <c r="G382" s="2"/>
      <c r="H382" s="2"/>
      <c r="I382" s="2"/>
      <c r="J382" s="2"/>
      <c r="K382" s="2"/>
      <c r="L382" s="2"/>
      <c r="M382" s="2"/>
      <c r="N382" s="2"/>
      <c r="O382" s="2"/>
      <c r="P382" s="2"/>
      <c r="Q382" s="2"/>
      <c r="R382" s="2"/>
      <c r="S382" s="2"/>
      <c r="T382" s="2"/>
      <c r="AC382" s="2"/>
      <c r="AD382" s="2"/>
      <c r="AE382" s="2"/>
      <c r="AF382" s="2"/>
      <c r="AG382" s="14"/>
      <c r="AH382" s="2"/>
      <c r="AI382" s="2"/>
      <c r="AJ382" s="2"/>
      <c r="AK382" s="2"/>
      <c r="AL382" s="2"/>
      <c r="AM382" s="2"/>
      <c r="AN382" s="2"/>
      <c r="AP382" s="2"/>
      <c r="BB382" s="2"/>
      <c r="BC382" s="2"/>
      <c r="BD382" s="2"/>
      <c r="BE382" s="14"/>
      <c r="BF382" s="2"/>
      <c r="BG382" s="2"/>
      <c r="BI382" s="101" t="s">
        <v>112</v>
      </c>
      <c r="BJ382" s="8" t="s">
        <v>283</v>
      </c>
      <c r="BK382" s="2" t="str">
        <f t="shared" si="1"/>
        <v>СКЗ10230 В (перем. ток)0,2 кВт (до 8 А; до 24 В)*</v>
      </c>
      <c r="BL382" s="172">
        <v>1</v>
      </c>
      <c r="BM382" s="133" t="s">
        <v>222</v>
      </c>
      <c r="BN382" s="147" t="s">
        <v>243</v>
      </c>
      <c r="BO382" s="147" t="s">
        <v>245</v>
      </c>
      <c r="BQ382" s="221" t="s">
        <v>386</v>
      </c>
      <c r="BZ382" s="72">
        <v>24</v>
      </c>
      <c r="CD382" s="72"/>
      <c r="CI382" s="165" t="s">
        <v>300</v>
      </c>
      <c r="CJ382" s="80" t="s">
        <v>239</v>
      </c>
      <c r="CK382" s="169" t="s">
        <v>81</v>
      </c>
    </row>
    <row r="383" spans="7:89" ht="15" hidden="1">
      <c r="G383" s="2"/>
      <c r="H383" s="2"/>
      <c r="I383" s="2"/>
      <c r="J383" s="2"/>
      <c r="K383" s="2"/>
      <c r="L383" s="2"/>
      <c r="M383" s="2"/>
      <c r="N383" s="2"/>
      <c r="O383" s="2"/>
      <c r="P383" s="2"/>
      <c r="Q383" s="2"/>
      <c r="R383" s="2"/>
      <c r="S383" s="2"/>
      <c r="T383" s="2"/>
      <c r="AC383" s="2"/>
      <c r="AD383" s="2"/>
      <c r="AE383" s="2"/>
      <c r="AF383" s="2"/>
      <c r="AG383" s="14"/>
      <c r="AH383" s="2"/>
      <c r="AI383" s="2"/>
      <c r="AJ383" s="2"/>
      <c r="AK383" s="2"/>
      <c r="AL383" s="2"/>
      <c r="AM383" s="2"/>
      <c r="AN383" s="2"/>
      <c r="AP383" s="2"/>
      <c r="BB383" s="2"/>
      <c r="BC383" s="2"/>
      <c r="BD383" s="2"/>
      <c r="BE383" s="14"/>
      <c r="BF383" s="2"/>
      <c r="BG383" s="2"/>
      <c r="BI383" s="101" t="s">
        <v>112</v>
      </c>
      <c r="BJ383" s="8" t="s">
        <v>287</v>
      </c>
      <c r="BK383" s="180" t="str">
        <f>CONCATENATE(BI383,BJ383)</f>
        <v>СКЗ10230 В (перем. ток)0,2 кВт (до 8 А; до 48 В)*</v>
      </c>
      <c r="BL383" s="172">
        <v>1</v>
      </c>
      <c r="BM383" s="133" t="s">
        <v>222</v>
      </c>
      <c r="BN383" s="147" t="s">
        <v>243</v>
      </c>
      <c r="BO383" s="147" t="s">
        <v>245</v>
      </c>
      <c r="BQ383" s="220" t="s">
        <v>341</v>
      </c>
      <c r="BZ383" s="72">
        <v>25</v>
      </c>
      <c r="CD383" s="72"/>
      <c r="CI383" s="165" t="s">
        <v>301</v>
      </c>
      <c r="CJ383" s="80" t="s">
        <v>239</v>
      </c>
      <c r="CK383" s="169" t="s">
        <v>81</v>
      </c>
    </row>
    <row r="384" spans="7:89" ht="15" hidden="1">
      <c r="G384" s="2"/>
      <c r="H384" s="2"/>
      <c r="I384" s="2"/>
      <c r="J384" s="2"/>
      <c r="K384" s="2"/>
      <c r="L384" s="2"/>
      <c r="M384" s="2"/>
      <c r="N384" s="2"/>
      <c r="O384" s="2"/>
      <c r="P384" s="2"/>
      <c r="Q384" s="2"/>
      <c r="R384" s="2"/>
      <c r="S384" s="2"/>
      <c r="T384" s="2"/>
      <c r="AC384" s="2"/>
      <c r="AD384" s="2"/>
      <c r="AE384" s="2"/>
      <c r="AF384" s="2"/>
      <c r="AG384" s="14"/>
      <c r="AH384" s="2"/>
      <c r="AI384" s="2"/>
      <c r="AJ384" s="2"/>
      <c r="AK384" s="2"/>
      <c r="AL384" s="2"/>
      <c r="AM384" s="2"/>
      <c r="AN384" s="2"/>
      <c r="AP384" s="2"/>
      <c r="BB384" s="2"/>
      <c r="BC384" s="2"/>
      <c r="BD384" s="2"/>
      <c r="BE384" s="14"/>
      <c r="BF384" s="2"/>
      <c r="BG384" s="2"/>
      <c r="BI384" s="103" t="s">
        <v>113</v>
      </c>
      <c r="BJ384" s="8" t="s">
        <v>283</v>
      </c>
      <c r="BK384" s="2" t="str">
        <f t="shared" si="1"/>
        <v>СКЗ11230 В (перем. ток)0,2 кВт (до 8 А; до 24 В)*</v>
      </c>
      <c r="BL384" s="172">
        <v>1</v>
      </c>
      <c r="BM384" s="133" t="s">
        <v>222</v>
      </c>
      <c r="BN384" s="147" t="s">
        <v>243</v>
      </c>
      <c r="BO384" s="147" t="s">
        <v>245</v>
      </c>
      <c r="BQ384" s="220" t="s">
        <v>342</v>
      </c>
      <c r="BZ384" s="72">
        <v>26</v>
      </c>
      <c r="CD384" s="72"/>
      <c r="CI384" s="165" t="s">
        <v>302</v>
      </c>
      <c r="CJ384" s="80" t="s">
        <v>239</v>
      </c>
      <c r="CK384" s="169" t="s">
        <v>81</v>
      </c>
    </row>
    <row r="385" spans="7:89" ht="15" hidden="1">
      <c r="G385" s="2"/>
      <c r="H385" s="2"/>
      <c r="I385" s="2"/>
      <c r="J385" s="2"/>
      <c r="K385" s="2"/>
      <c r="L385" s="2"/>
      <c r="M385" s="2"/>
      <c r="N385" s="2"/>
      <c r="O385" s="2"/>
      <c r="P385" s="2"/>
      <c r="Q385" s="2"/>
      <c r="R385" s="2"/>
      <c r="S385" s="2"/>
      <c r="T385" s="2"/>
      <c r="AC385" s="2"/>
      <c r="AD385" s="2"/>
      <c r="AE385" s="2"/>
      <c r="AF385" s="2"/>
      <c r="AG385" s="14"/>
      <c r="AH385" s="2"/>
      <c r="AI385" s="2"/>
      <c r="AJ385" s="2"/>
      <c r="AK385" s="2"/>
      <c r="AL385" s="2"/>
      <c r="AM385" s="2"/>
      <c r="AN385" s="2"/>
      <c r="AP385" s="2"/>
      <c r="BB385" s="2"/>
      <c r="BC385" s="2"/>
      <c r="BD385" s="2"/>
      <c r="BE385" s="14"/>
      <c r="BF385" s="2"/>
      <c r="BG385" s="2"/>
      <c r="BI385" s="103" t="s">
        <v>113</v>
      </c>
      <c r="BJ385" s="8" t="s">
        <v>287</v>
      </c>
      <c r="BK385" s="180" t="str">
        <f>CONCATENATE(BI385,BJ385)</f>
        <v>СКЗ11230 В (перем. ток)0,2 кВт (до 8 А; до 48 В)*</v>
      </c>
      <c r="BL385" s="172">
        <v>1</v>
      </c>
      <c r="BM385" s="133" t="s">
        <v>222</v>
      </c>
      <c r="BN385" s="147" t="s">
        <v>243</v>
      </c>
      <c r="BO385" s="147" t="s">
        <v>245</v>
      </c>
      <c r="BQ385" s="220" t="s">
        <v>343</v>
      </c>
      <c r="BZ385" s="72">
        <v>27</v>
      </c>
      <c r="CD385" s="72"/>
      <c r="CI385" s="247" t="s">
        <v>303</v>
      </c>
      <c r="CJ385" s="181" t="s">
        <v>240</v>
      </c>
      <c r="CK385" s="168" t="s">
        <v>228</v>
      </c>
    </row>
    <row r="386" spans="7:89" ht="15" hidden="1">
      <c r="G386" s="2"/>
      <c r="H386" s="2"/>
      <c r="I386" s="2"/>
      <c r="J386" s="2"/>
      <c r="K386" s="2"/>
      <c r="L386" s="2"/>
      <c r="M386" s="2"/>
      <c r="N386" s="2"/>
      <c r="O386" s="2"/>
      <c r="P386" s="2"/>
      <c r="Q386" s="2"/>
      <c r="R386" s="2"/>
      <c r="S386" s="2"/>
      <c r="T386" s="2"/>
      <c r="AC386" s="2"/>
      <c r="AD386" s="2"/>
      <c r="AE386" s="2"/>
      <c r="AF386" s="2"/>
      <c r="AG386" s="14"/>
      <c r="AH386" s="2"/>
      <c r="AI386" s="2"/>
      <c r="AJ386" s="2"/>
      <c r="AK386" s="2"/>
      <c r="AL386" s="2"/>
      <c r="AM386" s="2"/>
      <c r="AN386" s="2"/>
      <c r="AP386" s="2"/>
      <c r="BB386" s="2"/>
      <c r="BC386" s="2"/>
      <c r="BD386" s="2"/>
      <c r="BE386" s="14"/>
      <c r="BF386" s="2"/>
      <c r="BG386" s="2"/>
      <c r="BI386" s="104" t="s">
        <v>114</v>
      </c>
      <c r="BJ386" s="8" t="s">
        <v>283</v>
      </c>
      <c r="BK386" s="2" t="str">
        <f t="shared" si="1"/>
        <v>СКЗ12230 В (перем. ток)0,2 кВт (до 8 А; до 24 В)*</v>
      </c>
      <c r="BL386" s="172">
        <v>1</v>
      </c>
      <c r="BM386" s="133" t="s">
        <v>222</v>
      </c>
      <c r="BN386" s="147" t="s">
        <v>243</v>
      </c>
      <c r="BO386" s="147" t="s">
        <v>245</v>
      </c>
      <c r="BQ386" s="220" t="s">
        <v>344</v>
      </c>
      <c r="BZ386" s="72">
        <v>28</v>
      </c>
      <c r="CD386" s="72"/>
      <c r="CI386" s="247" t="s">
        <v>304</v>
      </c>
      <c r="CJ386" s="181" t="s">
        <v>240</v>
      </c>
      <c r="CK386" s="168" t="s">
        <v>228</v>
      </c>
    </row>
    <row r="387" spans="7:89" ht="15" hidden="1">
      <c r="G387" s="2"/>
      <c r="H387" s="2"/>
      <c r="I387" s="2"/>
      <c r="J387" s="2"/>
      <c r="K387" s="2"/>
      <c r="L387" s="2"/>
      <c r="M387" s="2"/>
      <c r="N387" s="2"/>
      <c r="O387" s="2"/>
      <c r="P387" s="2"/>
      <c r="Q387" s="2"/>
      <c r="R387" s="2"/>
      <c r="S387" s="2"/>
      <c r="T387" s="2"/>
      <c r="AC387" s="2"/>
      <c r="AD387" s="2"/>
      <c r="AE387" s="2"/>
      <c r="AF387" s="2"/>
      <c r="AG387" s="14"/>
      <c r="AH387" s="2"/>
      <c r="AI387" s="2"/>
      <c r="AJ387" s="2"/>
      <c r="AK387" s="2"/>
      <c r="AL387" s="2"/>
      <c r="AM387" s="2"/>
      <c r="AN387" s="2"/>
      <c r="AP387" s="2"/>
      <c r="BB387" s="2"/>
      <c r="BC387" s="2"/>
      <c r="BD387" s="2"/>
      <c r="BE387" s="14"/>
      <c r="BF387" s="2"/>
      <c r="BG387" s="2"/>
      <c r="BI387" s="104" t="s">
        <v>114</v>
      </c>
      <c r="BJ387" s="8" t="s">
        <v>287</v>
      </c>
      <c r="BK387" s="180" t="str">
        <f>CONCATENATE(BI387,BJ387)</f>
        <v>СКЗ12230 В (перем. ток)0,2 кВт (до 8 А; до 48 В)*</v>
      </c>
      <c r="BL387" s="172">
        <v>1</v>
      </c>
      <c r="BM387" s="133" t="s">
        <v>222</v>
      </c>
      <c r="BN387" s="147" t="s">
        <v>243</v>
      </c>
      <c r="BO387" s="147" t="s">
        <v>245</v>
      </c>
      <c r="BQ387" s="220" t="s">
        <v>345</v>
      </c>
      <c r="BZ387" s="72">
        <v>29</v>
      </c>
      <c r="CD387" s="72"/>
      <c r="CI387" s="247" t="s">
        <v>305</v>
      </c>
      <c r="CJ387" s="181" t="s">
        <v>240</v>
      </c>
      <c r="CK387" s="168" t="s">
        <v>228</v>
      </c>
    </row>
    <row r="388" spans="7:89" ht="15" hidden="1">
      <c r="G388" s="2"/>
      <c r="H388" s="2"/>
      <c r="I388" s="2"/>
      <c r="J388" s="2"/>
      <c r="K388" s="2"/>
      <c r="L388" s="2"/>
      <c r="M388" s="2"/>
      <c r="N388" s="2"/>
      <c r="O388" s="2"/>
      <c r="P388" s="2"/>
      <c r="Q388" s="2"/>
      <c r="R388" s="2"/>
      <c r="S388" s="2"/>
      <c r="T388" s="2"/>
      <c r="AC388" s="2"/>
      <c r="AD388" s="2"/>
      <c r="AE388" s="2"/>
      <c r="AF388" s="2"/>
      <c r="AG388" s="14"/>
      <c r="AH388" s="2"/>
      <c r="AI388" s="2"/>
      <c r="AJ388" s="2"/>
      <c r="AK388" s="2"/>
      <c r="AL388" s="2"/>
      <c r="AM388" s="2"/>
      <c r="AN388" s="2"/>
      <c r="AP388" s="2"/>
      <c r="BB388" s="2"/>
      <c r="BC388" s="2"/>
      <c r="BD388" s="2"/>
      <c r="BE388" s="14"/>
      <c r="BF388" s="2"/>
      <c r="BG388" s="2"/>
      <c r="BI388" s="104" t="s">
        <v>160</v>
      </c>
      <c r="BJ388" s="8" t="s">
        <v>283</v>
      </c>
      <c r="BK388" s="2" t="str">
        <f t="shared" si="1"/>
        <v>СКЗ13230 В (перем. ток)0,2 кВт (до 8 А; до 24 В)*</v>
      </c>
      <c r="BL388" s="172">
        <v>1</v>
      </c>
      <c r="BM388" s="133" t="s">
        <v>222</v>
      </c>
      <c r="BN388" s="147" t="s">
        <v>243</v>
      </c>
      <c r="BO388" s="147" t="s">
        <v>245</v>
      </c>
      <c r="BQ388" s="220" t="s">
        <v>346</v>
      </c>
      <c r="BZ388" s="72">
        <v>30</v>
      </c>
      <c r="CD388" s="72"/>
      <c r="CI388" s="248" t="s">
        <v>306</v>
      </c>
      <c r="CJ388" s="181" t="s">
        <v>240</v>
      </c>
      <c r="CK388" s="168" t="s">
        <v>228</v>
      </c>
    </row>
    <row r="389" spans="7:82" ht="15" hidden="1">
      <c r="G389" s="2"/>
      <c r="H389" s="2"/>
      <c r="I389" s="2"/>
      <c r="J389" s="2"/>
      <c r="K389" s="2"/>
      <c r="L389" s="2"/>
      <c r="M389" s="2"/>
      <c r="N389" s="2"/>
      <c r="O389" s="2"/>
      <c r="P389" s="2"/>
      <c r="Q389" s="2"/>
      <c r="R389" s="2"/>
      <c r="S389" s="2"/>
      <c r="T389" s="2"/>
      <c r="AC389" s="2"/>
      <c r="AD389" s="2"/>
      <c r="AE389" s="2"/>
      <c r="AF389" s="2"/>
      <c r="AG389" s="14"/>
      <c r="AH389" s="2"/>
      <c r="AI389" s="2"/>
      <c r="AJ389" s="2"/>
      <c r="AK389" s="2"/>
      <c r="AL389" s="2"/>
      <c r="AM389" s="2"/>
      <c r="AN389" s="2"/>
      <c r="AP389" s="2"/>
      <c r="BB389" s="2"/>
      <c r="BC389" s="2"/>
      <c r="BD389" s="2"/>
      <c r="BE389" s="14"/>
      <c r="BF389" s="2"/>
      <c r="BG389" s="2"/>
      <c r="BI389" s="104" t="s">
        <v>160</v>
      </c>
      <c r="BJ389" s="8" t="s">
        <v>287</v>
      </c>
      <c r="BK389" s="180" t="str">
        <f>CONCATENATE(BI389,BJ389)</f>
        <v>СКЗ13230 В (перем. ток)0,2 кВт (до 8 А; до 48 В)*</v>
      </c>
      <c r="BL389" s="172">
        <v>1</v>
      </c>
      <c r="BM389" s="133" t="s">
        <v>222</v>
      </c>
      <c r="BN389" s="147" t="s">
        <v>243</v>
      </c>
      <c r="BO389" s="147" t="s">
        <v>245</v>
      </c>
      <c r="BQ389" s="220" t="s">
        <v>347</v>
      </c>
      <c r="BZ389" s="72">
        <v>31</v>
      </c>
      <c r="CD389" s="72"/>
    </row>
    <row r="390" spans="7:82" ht="15" hidden="1">
      <c r="G390" s="2"/>
      <c r="H390" s="2"/>
      <c r="I390" s="2"/>
      <c r="J390" s="2"/>
      <c r="K390" s="2"/>
      <c r="L390" s="2"/>
      <c r="M390" s="2"/>
      <c r="N390" s="2"/>
      <c r="O390" s="2"/>
      <c r="P390" s="2"/>
      <c r="Q390" s="2"/>
      <c r="R390" s="2"/>
      <c r="S390" s="2"/>
      <c r="T390" s="2"/>
      <c r="AC390" s="2"/>
      <c r="AD390" s="2"/>
      <c r="AE390" s="2"/>
      <c r="AF390" s="2"/>
      <c r="AG390" s="14"/>
      <c r="AH390" s="2"/>
      <c r="AI390" s="2"/>
      <c r="AJ390" s="2"/>
      <c r="AK390" s="2"/>
      <c r="AL390" s="2"/>
      <c r="AM390" s="2"/>
      <c r="AN390" s="2"/>
      <c r="AP390" s="2"/>
      <c r="BB390" s="2"/>
      <c r="BC390" s="2"/>
      <c r="BD390" s="2"/>
      <c r="BE390" s="14"/>
      <c r="BF390" s="2"/>
      <c r="BG390" s="2"/>
      <c r="BI390" s="104" t="s">
        <v>161</v>
      </c>
      <c r="BJ390" s="8" t="s">
        <v>283</v>
      </c>
      <c r="BK390" s="2" t="str">
        <f t="shared" si="1"/>
        <v>СКЗ14230 В (перем. ток)0,2 кВт (до 8 А; до 24 В)*</v>
      </c>
      <c r="BL390" s="172">
        <v>1</v>
      </c>
      <c r="BM390" s="133" t="s">
        <v>222</v>
      </c>
      <c r="BN390" s="147" t="s">
        <v>243</v>
      </c>
      <c r="BO390" s="147" t="s">
        <v>245</v>
      </c>
      <c r="BQ390" s="220" t="s">
        <v>348</v>
      </c>
      <c r="BZ390" s="72">
        <v>32</v>
      </c>
      <c r="CD390" s="72"/>
    </row>
    <row r="391" spans="54:69" ht="15" hidden="1">
      <c r="BB391" s="2"/>
      <c r="BC391" s="2"/>
      <c r="BI391" s="104" t="s">
        <v>161</v>
      </c>
      <c r="BJ391" s="8" t="s">
        <v>287</v>
      </c>
      <c r="BK391" s="180" t="str">
        <f>CONCATENATE(BI391,BJ391)</f>
        <v>СКЗ14230 В (перем. ток)0,2 кВт (до 8 А; до 48 В)*</v>
      </c>
      <c r="BL391" s="172">
        <v>1</v>
      </c>
      <c r="BM391" s="133" t="s">
        <v>222</v>
      </c>
      <c r="BN391" s="147" t="s">
        <v>243</v>
      </c>
      <c r="BO391" s="147" t="s">
        <v>245</v>
      </c>
      <c r="BQ391" s="220" t="s">
        <v>349</v>
      </c>
    </row>
    <row r="392" spans="54:69" ht="15" hidden="1">
      <c r="BB392" s="2"/>
      <c r="BC392" s="2"/>
      <c r="BI392" s="104" t="s">
        <v>162</v>
      </c>
      <c r="BJ392" s="8" t="s">
        <v>283</v>
      </c>
      <c r="BK392" s="2" t="str">
        <f t="shared" si="1"/>
        <v>СКЗ15230 В (перем. ток)0,2 кВт (до 8 А; до 24 В)*</v>
      </c>
      <c r="BL392" s="172">
        <v>1</v>
      </c>
      <c r="BM392" s="133" t="s">
        <v>222</v>
      </c>
      <c r="BN392" s="147" t="s">
        <v>243</v>
      </c>
      <c r="BO392" s="147" t="s">
        <v>245</v>
      </c>
      <c r="BQ392" s="220" t="s">
        <v>350</v>
      </c>
    </row>
    <row r="393" spans="54:69" ht="15" hidden="1">
      <c r="BB393" s="2"/>
      <c r="BC393" s="2"/>
      <c r="BI393" s="104" t="s">
        <v>162</v>
      </c>
      <c r="BJ393" s="8" t="s">
        <v>287</v>
      </c>
      <c r="BK393" s="180" t="str">
        <f>CONCATENATE(BI393,BJ393)</f>
        <v>СКЗ15230 В (перем. ток)0,2 кВт (до 8 А; до 48 В)*</v>
      </c>
      <c r="BL393" s="172">
        <v>1</v>
      </c>
      <c r="BM393" s="133" t="s">
        <v>222</v>
      </c>
      <c r="BN393" s="147" t="s">
        <v>243</v>
      </c>
      <c r="BO393" s="147" t="s">
        <v>245</v>
      </c>
      <c r="BQ393" s="220" t="s">
        <v>351</v>
      </c>
    </row>
    <row r="394" spans="54:69" ht="15" hidden="1">
      <c r="BB394" s="2"/>
      <c r="BC394" s="2"/>
      <c r="BI394" s="104" t="s">
        <v>163</v>
      </c>
      <c r="BJ394" s="8" t="s">
        <v>283</v>
      </c>
      <c r="BK394" s="2" t="str">
        <f t="shared" si="1"/>
        <v>СКЗ16230 В (перем. ток)0,2 кВт (до 8 А; до 24 В)*</v>
      </c>
      <c r="BL394" s="172">
        <v>1</v>
      </c>
      <c r="BM394" s="133" t="s">
        <v>222</v>
      </c>
      <c r="BN394" s="147" t="s">
        <v>243</v>
      </c>
      <c r="BO394" s="147" t="s">
        <v>245</v>
      </c>
      <c r="BQ394" s="220" t="s">
        <v>352</v>
      </c>
    </row>
    <row r="395" spans="7:78" ht="15.75" hidden="1">
      <c r="G395" s="2"/>
      <c r="H395" s="2"/>
      <c r="I395" s="2"/>
      <c r="J395" s="2"/>
      <c r="K395" s="2"/>
      <c r="L395" s="2"/>
      <c r="M395" s="2"/>
      <c r="N395" s="2"/>
      <c r="O395" s="2"/>
      <c r="P395" s="2"/>
      <c r="Q395" s="2"/>
      <c r="R395" s="2"/>
      <c r="S395" s="2"/>
      <c r="T395" s="2"/>
      <c r="AC395" s="2"/>
      <c r="AD395" s="2"/>
      <c r="AE395" s="2"/>
      <c r="AF395" s="2"/>
      <c r="AG395" s="14"/>
      <c r="AH395" s="2"/>
      <c r="AI395" s="2"/>
      <c r="AJ395" s="2"/>
      <c r="AK395" s="2"/>
      <c r="AL395" s="2"/>
      <c r="AM395" s="2"/>
      <c r="AN395" s="2"/>
      <c r="AP395" s="2"/>
      <c r="BD395" s="2"/>
      <c r="BE395" s="14"/>
      <c r="BF395" s="2"/>
      <c r="BG395" s="2"/>
      <c r="BI395" s="104" t="s">
        <v>163</v>
      </c>
      <c r="BJ395" s="8" t="s">
        <v>287</v>
      </c>
      <c r="BK395" s="180" t="str">
        <f>CONCATENATE(BI395,BJ395)</f>
        <v>СКЗ16230 В (перем. ток)0,2 кВт (до 8 А; до 48 В)*</v>
      </c>
      <c r="BL395" s="172">
        <v>1</v>
      </c>
      <c r="BM395" s="133" t="s">
        <v>222</v>
      </c>
      <c r="BN395" s="147" t="s">
        <v>243</v>
      </c>
      <c r="BO395" s="147" t="s">
        <v>245</v>
      </c>
      <c r="BQ395" s="220" t="s">
        <v>353</v>
      </c>
      <c r="BS395" s="1" t="s">
        <v>19</v>
      </c>
      <c r="BZ395" s="2"/>
    </row>
    <row r="396" spans="7:78" ht="15" hidden="1">
      <c r="G396" s="2"/>
      <c r="H396" s="2"/>
      <c r="I396" s="2"/>
      <c r="J396" s="2"/>
      <c r="K396" s="2"/>
      <c r="L396" s="2"/>
      <c r="M396" s="2"/>
      <c r="N396" s="2"/>
      <c r="O396" s="2"/>
      <c r="P396" s="2"/>
      <c r="Q396" s="2"/>
      <c r="R396" s="2"/>
      <c r="S396" s="2"/>
      <c r="T396" s="2"/>
      <c r="AC396" s="2"/>
      <c r="AD396" s="2"/>
      <c r="AE396" s="2"/>
      <c r="AF396" s="2"/>
      <c r="AG396" s="14"/>
      <c r="AH396" s="2"/>
      <c r="AI396" s="2"/>
      <c r="AJ396" s="2"/>
      <c r="AK396" s="2"/>
      <c r="AL396" s="2"/>
      <c r="AM396" s="2"/>
      <c r="AN396" s="2"/>
      <c r="AP396" s="2"/>
      <c r="BD396" s="2"/>
      <c r="BE396" s="14"/>
      <c r="BF396" s="2"/>
      <c r="BG396" s="2"/>
      <c r="BI396" s="104" t="s">
        <v>164</v>
      </c>
      <c r="BJ396" s="8" t="s">
        <v>283</v>
      </c>
      <c r="BK396" s="2" t="str">
        <f t="shared" si="1"/>
        <v>СКЗ17230 В (перем. ток)0,2 кВт (до 8 А; до 24 В)*</v>
      </c>
      <c r="BL396" s="172">
        <v>1</v>
      </c>
      <c r="BM396" s="133" t="s">
        <v>222</v>
      </c>
      <c r="BN396" s="147" t="s">
        <v>243</v>
      </c>
      <c r="BO396" s="147" t="s">
        <v>245</v>
      </c>
      <c r="BQ396" s="220" t="s">
        <v>354</v>
      </c>
      <c r="BS396" s="149"/>
      <c r="BZ396" s="2"/>
    </row>
    <row r="397" spans="7:78" ht="15" hidden="1">
      <c r="G397" s="2"/>
      <c r="H397" s="2"/>
      <c r="I397" s="2"/>
      <c r="J397" s="2"/>
      <c r="K397" s="2"/>
      <c r="L397" s="2"/>
      <c r="M397" s="2"/>
      <c r="N397" s="2"/>
      <c r="O397" s="2"/>
      <c r="P397" s="2"/>
      <c r="Q397" s="2"/>
      <c r="R397" s="2"/>
      <c r="S397" s="2"/>
      <c r="T397" s="2"/>
      <c r="AC397" s="2"/>
      <c r="AD397" s="2"/>
      <c r="AE397" s="2"/>
      <c r="AF397" s="2"/>
      <c r="AG397" s="14"/>
      <c r="AH397" s="2"/>
      <c r="AI397" s="2"/>
      <c r="AJ397" s="2"/>
      <c r="AK397" s="2"/>
      <c r="AL397" s="2"/>
      <c r="AM397" s="2"/>
      <c r="AN397" s="2"/>
      <c r="AP397" s="2"/>
      <c r="BD397" s="2"/>
      <c r="BE397" s="14"/>
      <c r="BF397" s="2"/>
      <c r="BG397" s="2"/>
      <c r="BI397" s="104" t="s">
        <v>164</v>
      </c>
      <c r="BJ397" s="8" t="s">
        <v>287</v>
      </c>
      <c r="BK397" s="180" t="str">
        <f>CONCATENATE(BI397,BJ397)</f>
        <v>СКЗ17230 В (перем. ток)0,2 кВт (до 8 А; до 48 В)*</v>
      </c>
      <c r="BL397" s="172">
        <v>1</v>
      </c>
      <c r="BM397" s="133" t="s">
        <v>222</v>
      </c>
      <c r="BN397" s="147" t="s">
        <v>243</v>
      </c>
      <c r="BO397" s="147" t="s">
        <v>245</v>
      </c>
      <c r="BQ397" s="220" t="s">
        <v>355</v>
      </c>
      <c r="BS397" s="3" t="s">
        <v>20</v>
      </c>
      <c r="BZ397" s="2"/>
    </row>
    <row r="398" spans="7:78" ht="15" hidden="1">
      <c r="G398" s="2"/>
      <c r="H398" s="2"/>
      <c r="I398" s="2"/>
      <c r="J398" s="2"/>
      <c r="K398" s="2"/>
      <c r="L398" s="2"/>
      <c r="M398" s="2"/>
      <c r="N398" s="2"/>
      <c r="O398" s="2"/>
      <c r="P398" s="2"/>
      <c r="Q398" s="2"/>
      <c r="R398" s="2"/>
      <c r="S398" s="2"/>
      <c r="T398" s="2"/>
      <c r="AC398" s="2"/>
      <c r="AD398" s="2"/>
      <c r="AE398" s="2"/>
      <c r="AF398" s="2"/>
      <c r="AG398" s="14"/>
      <c r="AH398" s="2"/>
      <c r="AI398" s="2"/>
      <c r="AJ398" s="2"/>
      <c r="AK398" s="2"/>
      <c r="AL398" s="2"/>
      <c r="AM398" s="2"/>
      <c r="AN398" s="2"/>
      <c r="AP398" s="2"/>
      <c r="BD398" s="2"/>
      <c r="BE398" s="14"/>
      <c r="BF398" s="2"/>
      <c r="BG398" s="2"/>
      <c r="BI398" s="104" t="s">
        <v>165</v>
      </c>
      <c r="BJ398" s="8" t="s">
        <v>283</v>
      </c>
      <c r="BK398" s="2" t="str">
        <f t="shared" si="1"/>
        <v>СКЗ18230 В (перем. ток)0,2 кВт (до 8 А; до 24 В)*</v>
      </c>
      <c r="BL398" s="172">
        <v>1</v>
      </c>
      <c r="BM398" s="133" t="s">
        <v>222</v>
      </c>
      <c r="BN398" s="147" t="s">
        <v>243</v>
      </c>
      <c r="BO398" s="147" t="s">
        <v>245</v>
      </c>
      <c r="BQ398" s="220" t="s">
        <v>356</v>
      </c>
      <c r="BS398" s="13" t="s">
        <v>205</v>
      </c>
      <c r="BZ398" s="2"/>
    </row>
    <row r="399" spans="7:78" ht="15" hidden="1">
      <c r="G399" s="2"/>
      <c r="H399" s="2"/>
      <c r="I399" s="2"/>
      <c r="J399" s="2"/>
      <c r="K399" s="2"/>
      <c r="L399" s="2"/>
      <c r="M399" s="2"/>
      <c r="N399" s="2"/>
      <c r="O399" s="2"/>
      <c r="P399" s="2"/>
      <c r="Q399" s="2"/>
      <c r="R399" s="2"/>
      <c r="S399" s="2"/>
      <c r="T399" s="2"/>
      <c r="AC399" s="2"/>
      <c r="AD399" s="2"/>
      <c r="AE399" s="2"/>
      <c r="AF399" s="2"/>
      <c r="AG399" s="14"/>
      <c r="AH399" s="2"/>
      <c r="AI399" s="2"/>
      <c r="AJ399" s="2"/>
      <c r="AK399" s="2"/>
      <c r="AL399" s="2"/>
      <c r="AM399" s="2"/>
      <c r="AN399" s="2"/>
      <c r="AP399" s="2"/>
      <c r="BB399" s="2"/>
      <c r="BC399" s="2"/>
      <c r="BD399" s="2"/>
      <c r="BE399" s="14"/>
      <c r="BF399" s="2"/>
      <c r="BG399" s="2"/>
      <c r="BI399" s="104" t="s">
        <v>165</v>
      </c>
      <c r="BJ399" s="8" t="s">
        <v>287</v>
      </c>
      <c r="BK399" s="180" t="str">
        <f>CONCATENATE(BI399,BJ399)</f>
        <v>СКЗ18230 В (перем. ток)0,2 кВт (до 8 А; до 48 В)*</v>
      </c>
      <c r="BL399" s="172">
        <v>1</v>
      </c>
      <c r="BM399" s="133" t="s">
        <v>222</v>
      </c>
      <c r="BN399" s="147" t="s">
        <v>243</v>
      </c>
      <c r="BO399" s="147" t="s">
        <v>245</v>
      </c>
      <c r="BQ399" s="220" t="s">
        <v>357</v>
      </c>
      <c r="BS399" s="13" t="s">
        <v>206</v>
      </c>
      <c r="BZ399" s="2"/>
    </row>
    <row r="400" spans="7:78" ht="15" hidden="1">
      <c r="G400" s="2"/>
      <c r="H400" s="2"/>
      <c r="I400" s="2"/>
      <c r="J400" s="2"/>
      <c r="K400" s="2"/>
      <c r="L400" s="2"/>
      <c r="M400" s="2"/>
      <c r="N400" s="2"/>
      <c r="O400" s="2"/>
      <c r="P400" s="2"/>
      <c r="Q400" s="2"/>
      <c r="R400" s="2"/>
      <c r="S400" s="2"/>
      <c r="T400" s="2"/>
      <c r="AC400" s="2"/>
      <c r="AD400" s="2"/>
      <c r="AE400" s="2"/>
      <c r="AF400" s="2"/>
      <c r="AG400" s="14"/>
      <c r="AH400" s="2"/>
      <c r="AI400" s="2"/>
      <c r="AJ400" s="2"/>
      <c r="AK400" s="2"/>
      <c r="AL400" s="2"/>
      <c r="AM400" s="2"/>
      <c r="AN400" s="2"/>
      <c r="AP400" s="2"/>
      <c r="BB400" s="2"/>
      <c r="BC400" s="2"/>
      <c r="BD400" s="2"/>
      <c r="BE400" s="14"/>
      <c r="BF400" s="2"/>
      <c r="BG400" s="2"/>
      <c r="BI400" s="104" t="s">
        <v>166</v>
      </c>
      <c r="BJ400" s="8" t="s">
        <v>283</v>
      </c>
      <c r="BK400" s="2" t="str">
        <f t="shared" si="1"/>
        <v>СКЗ19230 В (перем. ток)0,2 кВт (до 8 А; до 24 В)*</v>
      </c>
      <c r="BL400" s="172">
        <v>1</v>
      </c>
      <c r="BM400" s="133" t="s">
        <v>222</v>
      </c>
      <c r="BN400" s="147" t="s">
        <v>243</v>
      </c>
      <c r="BO400" s="147" t="s">
        <v>245</v>
      </c>
      <c r="BQ400" s="220" t="s">
        <v>358</v>
      </c>
      <c r="BS400" s="13" t="s">
        <v>218</v>
      </c>
      <c r="BZ400" s="2"/>
    </row>
    <row r="401" spans="54:71" ht="15" hidden="1">
      <c r="BB401" s="2"/>
      <c r="BC401" s="2"/>
      <c r="BI401" s="104" t="s">
        <v>166</v>
      </c>
      <c r="BJ401" s="8" t="s">
        <v>287</v>
      </c>
      <c r="BK401" s="180" t="str">
        <f>CONCATENATE(BI401,BJ401)</f>
        <v>СКЗ19230 В (перем. ток)0,2 кВт (до 8 А; до 48 В)*</v>
      </c>
      <c r="BL401" s="172">
        <v>1</v>
      </c>
      <c r="BM401" s="133" t="s">
        <v>222</v>
      </c>
      <c r="BN401" s="147" t="s">
        <v>243</v>
      </c>
      <c r="BO401" s="147" t="s">
        <v>245</v>
      </c>
      <c r="BQ401" s="220" t="s">
        <v>359</v>
      </c>
      <c r="BS401" s="149" t="s">
        <v>21</v>
      </c>
    </row>
    <row r="402" spans="54:71" ht="15" hidden="1">
      <c r="BB402" s="2"/>
      <c r="BC402" s="2"/>
      <c r="BI402" s="104" t="s">
        <v>167</v>
      </c>
      <c r="BJ402" s="8" t="s">
        <v>283</v>
      </c>
      <c r="BK402" s="2" t="str">
        <f t="shared" si="1"/>
        <v>СКЗ20230 В (перем. ток)0,2 кВт (до 8 А; до 24 В)*</v>
      </c>
      <c r="BL402" s="172">
        <v>1</v>
      </c>
      <c r="BM402" s="133" t="s">
        <v>222</v>
      </c>
      <c r="BN402" s="147" t="s">
        <v>243</v>
      </c>
      <c r="BO402" s="147" t="s">
        <v>245</v>
      </c>
      <c r="BQ402" s="221" t="s">
        <v>360</v>
      </c>
      <c r="BS402" s="13" t="s">
        <v>22</v>
      </c>
    </row>
    <row r="403" spans="54:69" ht="15" hidden="1">
      <c r="BB403" s="2"/>
      <c r="BC403" s="2"/>
      <c r="BI403" s="104" t="s">
        <v>167</v>
      </c>
      <c r="BJ403" s="8" t="s">
        <v>287</v>
      </c>
      <c r="BK403" s="180" t="str">
        <f>CONCATENATE(BI403,BJ403)</f>
        <v>СКЗ20230 В (перем. ток)0,2 кВт (до 8 А; до 48 В)*</v>
      </c>
      <c r="BL403" s="172">
        <v>1</v>
      </c>
      <c r="BM403" s="133" t="s">
        <v>222</v>
      </c>
      <c r="BN403" s="147" t="s">
        <v>243</v>
      </c>
      <c r="BO403" s="147" t="s">
        <v>245</v>
      </c>
      <c r="BQ403" s="220" t="s">
        <v>379</v>
      </c>
    </row>
    <row r="404" spans="54:69" ht="15" hidden="1">
      <c r="BB404" s="2"/>
      <c r="BC404" s="2"/>
      <c r="BI404" s="104" t="s">
        <v>168</v>
      </c>
      <c r="BJ404" s="8" t="s">
        <v>283</v>
      </c>
      <c r="BK404" s="2" t="str">
        <f t="shared" si="1"/>
        <v>СКЗ21230 В (перем. ток)0,2 кВт (до 8 А; до 24 В)*</v>
      </c>
      <c r="BL404" s="172">
        <v>1</v>
      </c>
      <c r="BM404" s="133" t="s">
        <v>222</v>
      </c>
      <c r="BN404" s="147" t="s">
        <v>243</v>
      </c>
      <c r="BO404" s="147" t="s">
        <v>245</v>
      </c>
      <c r="BQ404" s="220" t="s">
        <v>380</v>
      </c>
    </row>
    <row r="405" spans="61:69" ht="15" hidden="1">
      <c r="BI405" s="104" t="s">
        <v>168</v>
      </c>
      <c r="BJ405" s="8" t="s">
        <v>287</v>
      </c>
      <c r="BK405" s="180" t="str">
        <f>CONCATENATE(BI405,BJ405)</f>
        <v>СКЗ21230 В (перем. ток)0,2 кВт (до 8 А; до 48 В)*</v>
      </c>
      <c r="BL405" s="172">
        <v>1</v>
      </c>
      <c r="BM405" s="133" t="s">
        <v>222</v>
      </c>
      <c r="BN405" s="147" t="s">
        <v>243</v>
      </c>
      <c r="BO405" s="147" t="s">
        <v>245</v>
      </c>
      <c r="BQ405" s="220" t="s">
        <v>381</v>
      </c>
    </row>
    <row r="406" spans="61:69" ht="15" hidden="1">
      <c r="BI406" s="104" t="s">
        <v>169</v>
      </c>
      <c r="BJ406" s="8" t="s">
        <v>283</v>
      </c>
      <c r="BK406" s="2" t="str">
        <f t="shared" si="1"/>
        <v>СКЗ22230 В (перем. ток)0,2 кВт (до 8 А; до 24 В)*</v>
      </c>
      <c r="BL406" s="172">
        <v>1</v>
      </c>
      <c r="BM406" s="133" t="s">
        <v>222</v>
      </c>
      <c r="BN406" s="147" t="s">
        <v>243</v>
      </c>
      <c r="BO406" s="147" t="s">
        <v>245</v>
      </c>
      <c r="BQ406" s="221" t="s">
        <v>382</v>
      </c>
    </row>
    <row r="407" spans="61:67" ht="15" hidden="1">
      <c r="BI407" s="104" t="s">
        <v>169</v>
      </c>
      <c r="BJ407" s="8" t="s">
        <v>287</v>
      </c>
      <c r="BK407" s="180" t="str">
        <f>CONCATENATE(BI407,BJ407)</f>
        <v>СКЗ22230 В (перем. ток)0,2 кВт (до 8 А; до 48 В)*</v>
      </c>
      <c r="BL407" s="172">
        <v>1</v>
      </c>
      <c r="BM407" s="133" t="s">
        <v>222</v>
      </c>
      <c r="BN407" s="147" t="s">
        <v>243</v>
      </c>
      <c r="BO407" s="147" t="s">
        <v>245</v>
      </c>
    </row>
    <row r="408" spans="61:67" ht="15" hidden="1">
      <c r="BI408" s="104" t="s">
        <v>170</v>
      </c>
      <c r="BJ408" s="8" t="s">
        <v>283</v>
      </c>
      <c r="BK408" s="2" t="str">
        <f t="shared" si="1"/>
        <v>СКЗ23230 В (перем. ток)0,2 кВт (до 8 А; до 24 В)*</v>
      </c>
      <c r="BL408" s="172">
        <v>1</v>
      </c>
      <c r="BM408" s="133" t="s">
        <v>222</v>
      </c>
      <c r="BN408" s="147" t="s">
        <v>243</v>
      </c>
      <c r="BO408" s="147" t="s">
        <v>245</v>
      </c>
    </row>
    <row r="409" spans="61:67" ht="15" hidden="1">
      <c r="BI409" s="104" t="s">
        <v>170</v>
      </c>
      <c r="BJ409" s="8" t="s">
        <v>287</v>
      </c>
      <c r="BK409" s="180" t="str">
        <f>CONCATENATE(BI409,BJ409)</f>
        <v>СКЗ23230 В (перем. ток)0,2 кВт (до 8 А; до 48 В)*</v>
      </c>
      <c r="BL409" s="172">
        <v>1</v>
      </c>
      <c r="BM409" s="133" t="s">
        <v>222</v>
      </c>
      <c r="BN409" s="147" t="s">
        <v>243</v>
      </c>
      <c r="BO409" s="147" t="s">
        <v>245</v>
      </c>
    </row>
    <row r="410" spans="61:67" ht="15" hidden="1">
      <c r="BI410" s="104" t="s">
        <v>171</v>
      </c>
      <c r="BJ410" s="8" t="s">
        <v>283</v>
      </c>
      <c r="BK410" s="2" t="str">
        <f t="shared" si="1"/>
        <v>СКЗ24230 В (перем. ток)0,2 кВт (до 8 А; до 24 В)*</v>
      </c>
      <c r="BL410" s="172">
        <v>1</v>
      </c>
      <c r="BM410" s="133" t="s">
        <v>222</v>
      </c>
      <c r="BN410" s="147" t="s">
        <v>243</v>
      </c>
      <c r="BO410" s="147" t="s">
        <v>245</v>
      </c>
    </row>
    <row r="411" spans="61:67" ht="15" hidden="1">
      <c r="BI411" s="104" t="s">
        <v>171</v>
      </c>
      <c r="BJ411" s="8" t="s">
        <v>287</v>
      </c>
      <c r="BK411" s="180" t="str">
        <f>CONCATENATE(BI411,BJ411)</f>
        <v>СКЗ24230 В (перем. ток)0,2 кВт (до 8 А; до 48 В)*</v>
      </c>
      <c r="BL411" s="172">
        <v>1</v>
      </c>
      <c r="BM411" s="133" t="s">
        <v>222</v>
      </c>
      <c r="BN411" s="147" t="s">
        <v>243</v>
      </c>
      <c r="BO411" s="147" t="s">
        <v>245</v>
      </c>
    </row>
    <row r="412" spans="61:67" ht="15" hidden="1">
      <c r="BI412" s="93" t="s">
        <v>258</v>
      </c>
      <c r="BJ412" s="8" t="s">
        <v>283</v>
      </c>
      <c r="BK412" s="2" t="str">
        <f t="shared" si="1"/>
        <v>КМО121-60 В (пост. ток)0,2 кВт (до 8 А; до 24 В)*</v>
      </c>
      <c r="BL412" s="162" t="s">
        <v>215</v>
      </c>
      <c r="BM412" s="162" t="s">
        <v>215</v>
      </c>
      <c r="BN412" s="147" t="s">
        <v>242</v>
      </c>
      <c r="BO412" s="147" t="s">
        <v>244</v>
      </c>
    </row>
    <row r="413" spans="61:67" ht="15" hidden="1">
      <c r="BI413" s="93" t="s">
        <v>258</v>
      </c>
      <c r="BJ413" s="8" t="s">
        <v>284</v>
      </c>
      <c r="BK413" s="2" t="str">
        <f t="shared" si="1"/>
        <v>КМО121-60 В (пост. ток)0,4 кВт (до 16 А; до 24 В)*</v>
      </c>
      <c r="BL413" s="162" t="s">
        <v>215</v>
      </c>
      <c r="BM413" s="162" t="s">
        <v>215</v>
      </c>
      <c r="BN413" s="147" t="s">
        <v>242</v>
      </c>
      <c r="BO413" s="147" t="s">
        <v>244</v>
      </c>
    </row>
    <row r="414" spans="61:67" ht="15" hidden="1">
      <c r="BI414" s="93" t="s">
        <v>258</v>
      </c>
      <c r="BJ414" s="8" t="s">
        <v>285</v>
      </c>
      <c r="BK414" s="2" t="str">
        <f t="shared" si="1"/>
        <v>КМО121-60 В (пост. ток)0,6 кВт (до 24 А; до 24 В)*</v>
      </c>
      <c r="BL414" s="162" t="s">
        <v>215</v>
      </c>
      <c r="BM414" s="162" t="s">
        <v>215</v>
      </c>
      <c r="BN414" s="147" t="s">
        <v>242</v>
      </c>
      <c r="BO414" s="147" t="s">
        <v>244</v>
      </c>
    </row>
    <row r="415" spans="61:67" ht="15" hidden="1">
      <c r="BI415" s="93" t="s">
        <v>258</v>
      </c>
      <c r="BJ415" s="8" t="s">
        <v>286</v>
      </c>
      <c r="BK415" s="2" t="str">
        <f t="shared" si="1"/>
        <v>КМО121-60 В (пост. ток)0,8 кВт (до 32 А; до 24 В)*</v>
      </c>
      <c r="BL415" s="162" t="s">
        <v>215</v>
      </c>
      <c r="BM415" s="162" t="s">
        <v>215</v>
      </c>
      <c r="BN415" s="147" t="s">
        <v>242</v>
      </c>
      <c r="BO415" s="147" t="s">
        <v>244</v>
      </c>
    </row>
    <row r="416" spans="61:67" ht="15" hidden="1">
      <c r="BI416" s="93" t="s">
        <v>258</v>
      </c>
      <c r="BJ416" s="8" t="s">
        <v>287</v>
      </c>
      <c r="BK416" s="2" t="str">
        <f t="shared" si="1"/>
        <v>КМО121-60 В (пост. ток)0,2 кВт (до 8 А; до 48 В)*</v>
      </c>
      <c r="BL416" s="162" t="s">
        <v>215</v>
      </c>
      <c r="BM416" s="162" t="s">
        <v>215</v>
      </c>
      <c r="BN416" s="147" t="s">
        <v>242</v>
      </c>
      <c r="BO416" s="147" t="s">
        <v>244</v>
      </c>
    </row>
    <row r="417" spans="61:67" ht="15" hidden="1">
      <c r="BI417" s="93" t="s">
        <v>258</v>
      </c>
      <c r="BJ417" s="8" t="s">
        <v>288</v>
      </c>
      <c r="BK417" s="2" t="str">
        <f t="shared" si="1"/>
        <v>КМО121-60 В (пост. ток)0,4 кВт (до 16 А; до 48 В)*</v>
      </c>
      <c r="BL417" s="162" t="s">
        <v>215</v>
      </c>
      <c r="BM417" s="162" t="s">
        <v>215</v>
      </c>
      <c r="BN417" s="147" t="s">
        <v>242</v>
      </c>
      <c r="BO417" s="147" t="s">
        <v>244</v>
      </c>
    </row>
    <row r="418" spans="61:67" ht="15" hidden="1">
      <c r="BI418" s="93" t="s">
        <v>258</v>
      </c>
      <c r="BJ418" s="8" t="s">
        <v>289</v>
      </c>
      <c r="BK418" s="2" t="str">
        <f t="shared" si="1"/>
        <v>КМО121-60 В (пост. ток)0,6 кВт (до 24 А; до 48 В)*</v>
      </c>
      <c r="BL418" s="162" t="s">
        <v>215</v>
      </c>
      <c r="BM418" s="162" t="s">
        <v>215</v>
      </c>
      <c r="BN418" s="147" t="s">
        <v>242</v>
      </c>
      <c r="BO418" s="147" t="s">
        <v>244</v>
      </c>
    </row>
    <row r="419" spans="61:67" ht="15" hidden="1">
      <c r="BI419" s="93" t="s">
        <v>258</v>
      </c>
      <c r="BJ419" s="8" t="s">
        <v>290</v>
      </c>
      <c r="BK419" s="2" t="str">
        <f t="shared" si="1"/>
        <v>КМО121-60 В (пост. ток)0,8 кВт (до 32 А; до 48 В)*</v>
      </c>
      <c r="BL419" s="162" t="s">
        <v>215</v>
      </c>
      <c r="BM419" s="162" t="s">
        <v>215</v>
      </c>
      <c r="BN419" s="147" t="s">
        <v>242</v>
      </c>
      <c r="BO419" s="147" t="s">
        <v>244</v>
      </c>
    </row>
    <row r="420" spans="61:67" ht="15" hidden="1">
      <c r="BI420" s="105" t="s">
        <v>259</v>
      </c>
      <c r="BJ420" s="8" t="s">
        <v>283</v>
      </c>
      <c r="BK420" s="2" t="str">
        <f t="shared" si="1"/>
        <v>КМО221-60 В (пост. ток)0,2 кВт (до 8 А; до 24 В)*</v>
      </c>
      <c r="BL420" s="162" t="s">
        <v>215</v>
      </c>
      <c r="BM420" s="162" t="s">
        <v>215</v>
      </c>
      <c r="BN420" s="147" t="s">
        <v>242</v>
      </c>
      <c r="BO420" s="147" t="s">
        <v>244</v>
      </c>
    </row>
    <row r="421" spans="61:67" ht="15" hidden="1">
      <c r="BI421" s="105" t="s">
        <v>259</v>
      </c>
      <c r="BJ421" s="8" t="s">
        <v>287</v>
      </c>
      <c r="BK421" s="2" t="str">
        <f t="shared" si="1"/>
        <v>КМО221-60 В (пост. ток)0,2 кВт (до 8 А; до 48 В)*</v>
      </c>
      <c r="BL421" s="162" t="s">
        <v>215</v>
      </c>
      <c r="BM421" s="162" t="s">
        <v>215</v>
      </c>
      <c r="BN421" s="147" t="s">
        <v>242</v>
      </c>
      <c r="BO421" s="147" t="s">
        <v>244</v>
      </c>
    </row>
    <row r="422" spans="61:67" ht="15" hidden="1">
      <c r="BI422" s="106" t="s">
        <v>260</v>
      </c>
      <c r="BJ422" s="8" t="s">
        <v>283</v>
      </c>
      <c r="BK422" s="2" t="str">
        <f aca="true" t="shared" si="2" ref="BK422:BK447">CONCATENATE(BI422,BJ422)</f>
        <v>КМО321-60 В (пост. ток)0,2 кВт (до 8 А; до 24 В)*</v>
      </c>
      <c r="BL422" s="162" t="s">
        <v>215</v>
      </c>
      <c r="BM422" s="162" t="s">
        <v>215</v>
      </c>
      <c r="BN422" s="147" t="s">
        <v>242</v>
      </c>
      <c r="BO422" s="147" t="s">
        <v>244</v>
      </c>
    </row>
    <row r="423" spans="61:67" ht="15" hidden="1">
      <c r="BI423" s="106" t="s">
        <v>260</v>
      </c>
      <c r="BJ423" s="8" t="s">
        <v>287</v>
      </c>
      <c r="BK423" s="2" t="str">
        <f t="shared" si="2"/>
        <v>КМО321-60 В (пост. ток)0,2 кВт (до 8 А; до 48 В)*</v>
      </c>
      <c r="BL423" s="162" t="s">
        <v>215</v>
      </c>
      <c r="BM423" s="162" t="s">
        <v>215</v>
      </c>
      <c r="BN423" s="147" t="s">
        <v>242</v>
      </c>
      <c r="BO423" s="147" t="s">
        <v>244</v>
      </c>
    </row>
    <row r="424" spans="61:67" ht="15" hidden="1">
      <c r="BI424" s="104" t="s">
        <v>261</v>
      </c>
      <c r="BJ424" s="8" t="s">
        <v>283</v>
      </c>
      <c r="BK424" s="2" t="str">
        <f t="shared" si="2"/>
        <v>СКЗ121-60 В (пост. ток)0,2 кВт (до 8 А; до 24 В)*</v>
      </c>
      <c r="BL424" s="163" t="s">
        <v>207</v>
      </c>
      <c r="BM424" s="163" t="s">
        <v>207</v>
      </c>
      <c r="BN424" s="147" t="s">
        <v>242</v>
      </c>
      <c r="BO424" s="147" t="s">
        <v>244</v>
      </c>
    </row>
    <row r="425" spans="61:67" ht="15" hidden="1">
      <c r="BI425" s="104" t="s">
        <v>261</v>
      </c>
      <c r="BJ425" s="8" t="s">
        <v>284</v>
      </c>
      <c r="BK425" s="2" t="str">
        <f t="shared" si="2"/>
        <v>СКЗ121-60 В (пост. ток)0,4 кВт (до 16 А; до 24 В)*</v>
      </c>
      <c r="BL425" s="163" t="s">
        <v>207</v>
      </c>
      <c r="BM425" s="163" t="s">
        <v>207</v>
      </c>
      <c r="BN425" s="147" t="s">
        <v>242</v>
      </c>
      <c r="BO425" s="147" t="s">
        <v>244</v>
      </c>
    </row>
    <row r="426" spans="61:67" ht="15" hidden="1">
      <c r="BI426" s="104" t="s">
        <v>261</v>
      </c>
      <c r="BJ426" s="8" t="s">
        <v>285</v>
      </c>
      <c r="BK426" s="2" t="str">
        <f t="shared" si="2"/>
        <v>СКЗ121-60 В (пост. ток)0,6 кВт (до 24 А; до 24 В)*</v>
      </c>
      <c r="BL426" s="163" t="s">
        <v>207</v>
      </c>
      <c r="BM426" s="163" t="s">
        <v>207</v>
      </c>
      <c r="BN426" s="147" t="s">
        <v>242</v>
      </c>
      <c r="BO426" s="147" t="s">
        <v>244</v>
      </c>
    </row>
    <row r="427" spans="61:67" ht="15" hidden="1">
      <c r="BI427" s="104" t="s">
        <v>261</v>
      </c>
      <c r="BJ427" s="8" t="s">
        <v>286</v>
      </c>
      <c r="BK427" s="2" t="str">
        <f t="shared" si="2"/>
        <v>СКЗ121-60 В (пост. ток)0,8 кВт (до 32 А; до 24 В)*</v>
      </c>
      <c r="BL427" s="163" t="s">
        <v>207</v>
      </c>
      <c r="BM427" s="163" t="s">
        <v>207</v>
      </c>
      <c r="BN427" s="147" t="s">
        <v>242</v>
      </c>
      <c r="BO427" s="147" t="s">
        <v>244</v>
      </c>
    </row>
    <row r="428" spans="61:67" ht="15" hidden="1">
      <c r="BI428" s="104" t="s">
        <v>261</v>
      </c>
      <c r="BJ428" s="8" t="s">
        <v>287</v>
      </c>
      <c r="BK428" s="2" t="str">
        <f t="shared" si="2"/>
        <v>СКЗ121-60 В (пост. ток)0,2 кВт (до 8 А; до 48 В)*</v>
      </c>
      <c r="BL428" s="163" t="s">
        <v>207</v>
      </c>
      <c r="BM428" s="163" t="s">
        <v>207</v>
      </c>
      <c r="BN428" s="147" t="s">
        <v>242</v>
      </c>
      <c r="BO428" s="147" t="s">
        <v>244</v>
      </c>
    </row>
    <row r="429" spans="61:67" ht="15" hidden="1">
      <c r="BI429" s="104" t="s">
        <v>261</v>
      </c>
      <c r="BJ429" s="8" t="s">
        <v>288</v>
      </c>
      <c r="BK429" s="2" t="str">
        <f t="shared" si="2"/>
        <v>СКЗ121-60 В (пост. ток)0,4 кВт (до 16 А; до 48 В)*</v>
      </c>
      <c r="BL429" s="163" t="s">
        <v>207</v>
      </c>
      <c r="BM429" s="163" t="s">
        <v>207</v>
      </c>
      <c r="BN429" s="147" t="s">
        <v>242</v>
      </c>
      <c r="BO429" s="147" t="s">
        <v>244</v>
      </c>
    </row>
    <row r="430" spans="61:67" ht="15" hidden="1">
      <c r="BI430" s="104" t="s">
        <v>261</v>
      </c>
      <c r="BJ430" s="8" t="s">
        <v>289</v>
      </c>
      <c r="BK430" s="2" t="str">
        <f t="shared" si="2"/>
        <v>СКЗ121-60 В (пост. ток)0,6 кВт (до 24 А; до 48 В)*</v>
      </c>
      <c r="BL430" s="163" t="s">
        <v>207</v>
      </c>
      <c r="BM430" s="163" t="s">
        <v>207</v>
      </c>
      <c r="BN430" s="147" t="s">
        <v>242</v>
      </c>
      <c r="BO430" s="147" t="s">
        <v>244</v>
      </c>
    </row>
    <row r="431" spans="61:67" ht="15" hidden="1">
      <c r="BI431" s="104" t="s">
        <v>261</v>
      </c>
      <c r="BJ431" s="8" t="s">
        <v>290</v>
      </c>
      <c r="BK431" s="2" t="str">
        <f t="shared" si="2"/>
        <v>СКЗ121-60 В (пост. ток)0,8 кВт (до 32 А; до 48 В)*</v>
      </c>
      <c r="BL431" s="163" t="s">
        <v>207</v>
      </c>
      <c r="BM431" s="163" t="s">
        <v>207</v>
      </c>
      <c r="BN431" s="147" t="s">
        <v>242</v>
      </c>
      <c r="BO431" s="147" t="s">
        <v>244</v>
      </c>
    </row>
    <row r="432" spans="61:67" ht="15" hidden="1">
      <c r="BI432" s="107" t="s">
        <v>262</v>
      </c>
      <c r="BJ432" s="8" t="s">
        <v>283</v>
      </c>
      <c r="BK432" s="2" t="str">
        <f t="shared" si="2"/>
        <v>СКЗ221-60 В (пост. ток)0,2 кВт (до 8 А; до 24 В)*</v>
      </c>
      <c r="BL432" s="163" t="s">
        <v>207</v>
      </c>
      <c r="BM432" s="163" t="s">
        <v>207</v>
      </c>
      <c r="BN432" s="147" t="s">
        <v>242</v>
      </c>
      <c r="BO432" s="147" t="s">
        <v>244</v>
      </c>
    </row>
    <row r="433" spans="61:67" ht="15" hidden="1">
      <c r="BI433" s="107" t="s">
        <v>262</v>
      </c>
      <c r="BJ433" s="8" t="s">
        <v>287</v>
      </c>
      <c r="BK433" s="2" t="str">
        <f t="shared" si="2"/>
        <v>СКЗ221-60 В (пост. ток)0,2 кВт (до 8 А; до 48 В)*</v>
      </c>
      <c r="BL433" s="163" t="s">
        <v>207</v>
      </c>
      <c r="BM433" s="163" t="s">
        <v>207</v>
      </c>
      <c r="BN433" s="147" t="s">
        <v>242</v>
      </c>
      <c r="BO433" s="147" t="s">
        <v>244</v>
      </c>
    </row>
    <row r="434" spans="61:67" ht="15" hidden="1">
      <c r="BI434" s="102" t="s">
        <v>263</v>
      </c>
      <c r="BJ434" s="8" t="s">
        <v>283</v>
      </c>
      <c r="BK434" s="2" t="str">
        <f t="shared" si="2"/>
        <v>СКЗ321-60 В (пост. ток)0,2 кВт (до 8 А; до 24 В)*</v>
      </c>
      <c r="BL434" s="163" t="s">
        <v>207</v>
      </c>
      <c r="BM434" s="163" t="s">
        <v>207</v>
      </c>
      <c r="BN434" s="147" t="s">
        <v>242</v>
      </c>
      <c r="BO434" s="147" t="s">
        <v>244</v>
      </c>
    </row>
    <row r="435" spans="61:67" ht="15" hidden="1">
      <c r="BI435" s="102" t="s">
        <v>263</v>
      </c>
      <c r="BJ435" s="8" t="s">
        <v>287</v>
      </c>
      <c r="BK435" s="2" t="str">
        <f t="shared" si="2"/>
        <v>СКЗ321-60 В (пост. ток)0,2 кВт (до 8 А; до 48 В)*</v>
      </c>
      <c r="BL435" s="163" t="s">
        <v>207</v>
      </c>
      <c r="BM435" s="163" t="s">
        <v>207</v>
      </c>
      <c r="BN435" s="147" t="s">
        <v>242</v>
      </c>
      <c r="BO435" s="147" t="s">
        <v>244</v>
      </c>
    </row>
    <row r="436" spans="61:67" ht="15" hidden="1">
      <c r="BI436" s="93" t="s">
        <v>209</v>
      </c>
      <c r="BJ436" s="8" t="s">
        <v>283</v>
      </c>
      <c r="BK436" s="2" t="str">
        <f t="shared" si="2"/>
        <v>КМО148 В (пост. ток)0,2 кВт (до 8 А; до 24 В)*</v>
      </c>
      <c r="BL436" s="162" t="s">
        <v>215</v>
      </c>
      <c r="BM436" s="162" t="s">
        <v>215</v>
      </c>
      <c r="BN436" s="147" t="s">
        <v>242</v>
      </c>
      <c r="BO436" s="147" t="s">
        <v>244</v>
      </c>
    </row>
    <row r="437" spans="61:67" ht="15" hidden="1">
      <c r="BI437" s="93" t="s">
        <v>209</v>
      </c>
      <c r="BJ437" s="8" t="s">
        <v>284</v>
      </c>
      <c r="BK437" s="2" t="str">
        <f t="shared" si="2"/>
        <v>КМО148 В (пост. ток)0,4 кВт (до 16 А; до 24 В)*</v>
      </c>
      <c r="BL437" s="162" t="s">
        <v>215</v>
      </c>
      <c r="BM437" s="162" t="s">
        <v>215</v>
      </c>
      <c r="BN437" s="147" t="s">
        <v>242</v>
      </c>
      <c r="BO437" s="147" t="s">
        <v>244</v>
      </c>
    </row>
    <row r="438" spans="61:67" ht="15" hidden="1">
      <c r="BI438" s="93" t="s">
        <v>209</v>
      </c>
      <c r="BJ438" s="8" t="s">
        <v>285</v>
      </c>
      <c r="BK438" s="2" t="str">
        <f t="shared" si="2"/>
        <v>КМО148 В (пост. ток)0,6 кВт (до 24 А; до 24 В)*</v>
      </c>
      <c r="BL438" s="162" t="s">
        <v>215</v>
      </c>
      <c r="BM438" s="162" t="s">
        <v>215</v>
      </c>
      <c r="BN438" s="147" t="s">
        <v>242</v>
      </c>
      <c r="BO438" s="147" t="s">
        <v>244</v>
      </c>
    </row>
    <row r="439" spans="61:67" ht="15" hidden="1">
      <c r="BI439" s="93" t="s">
        <v>209</v>
      </c>
      <c r="BJ439" s="8" t="s">
        <v>286</v>
      </c>
      <c r="BK439" s="2" t="str">
        <f t="shared" si="2"/>
        <v>КМО148 В (пост. ток)0,8 кВт (до 32 А; до 24 В)*</v>
      </c>
      <c r="BL439" s="162" t="s">
        <v>215</v>
      </c>
      <c r="BM439" s="162" t="s">
        <v>215</v>
      </c>
      <c r="BN439" s="147" t="s">
        <v>242</v>
      </c>
      <c r="BO439" s="147" t="s">
        <v>244</v>
      </c>
    </row>
    <row r="440" spans="61:67" ht="15" hidden="1">
      <c r="BI440" s="105" t="s">
        <v>210</v>
      </c>
      <c r="BJ440" s="8" t="s">
        <v>283</v>
      </c>
      <c r="BK440" s="2" t="str">
        <f t="shared" si="2"/>
        <v>КМО248 В (пост. ток)0,2 кВт (до 8 А; до 24 В)*</v>
      </c>
      <c r="BL440" s="162" t="s">
        <v>215</v>
      </c>
      <c r="BM440" s="162" t="s">
        <v>215</v>
      </c>
      <c r="BN440" s="147" t="s">
        <v>242</v>
      </c>
      <c r="BO440" s="147" t="s">
        <v>244</v>
      </c>
    </row>
    <row r="441" spans="61:67" ht="15" hidden="1">
      <c r="BI441" s="106" t="s">
        <v>211</v>
      </c>
      <c r="BJ441" s="8" t="s">
        <v>283</v>
      </c>
      <c r="BK441" s="2" t="str">
        <f t="shared" si="2"/>
        <v>КМО348 В (пост. ток)0,2 кВт (до 8 А; до 24 В)*</v>
      </c>
      <c r="BL441" s="162" t="s">
        <v>215</v>
      </c>
      <c r="BM441" s="162" t="s">
        <v>215</v>
      </c>
      <c r="BN441" s="147" t="s">
        <v>242</v>
      </c>
      <c r="BO441" s="147" t="s">
        <v>244</v>
      </c>
    </row>
    <row r="442" spans="61:67" ht="15" hidden="1">
      <c r="BI442" s="104" t="s">
        <v>212</v>
      </c>
      <c r="BJ442" s="8" t="s">
        <v>283</v>
      </c>
      <c r="BK442" s="2" t="str">
        <f t="shared" si="2"/>
        <v>СКЗ148 В (пост. ток)0,2 кВт (до 8 А; до 24 В)*</v>
      </c>
      <c r="BL442" s="163" t="s">
        <v>207</v>
      </c>
      <c r="BM442" s="163" t="s">
        <v>207</v>
      </c>
      <c r="BN442" s="147" t="s">
        <v>242</v>
      </c>
      <c r="BO442" s="147" t="s">
        <v>244</v>
      </c>
    </row>
    <row r="443" spans="61:67" ht="15" hidden="1">
      <c r="BI443" s="104" t="s">
        <v>212</v>
      </c>
      <c r="BJ443" s="8" t="s">
        <v>284</v>
      </c>
      <c r="BK443" s="2" t="str">
        <f t="shared" si="2"/>
        <v>СКЗ148 В (пост. ток)0,4 кВт (до 16 А; до 24 В)*</v>
      </c>
      <c r="BL443" s="163" t="s">
        <v>207</v>
      </c>
      <c r="BM443" s="163" t="s">
        <v>207</v>
      </c>
      <c r="BN443" s="147" t="s">
        <v>242</v>
      </c>
      <c r="BO443" s="147" t="s">
        <v>244</v>
      </c>
    </row>
    <row r="444" spans="61:67" ht="15" hidden="1">
      <c r="BI444" s="104" t="s">
        <v>212</v>
      </c>
      <c r="BJ444" s="8" t="s">
        <v>285</v>
      </c>
      <c r="BK444" s="2" t="str">
        <f t="shared" si="2"/>
        <v>СКЗ148 В (пост. ток)0,6 кВт (до 24 А; до 24 В)*</v>
      </c>
      <c r="BL444" s="163" t="s">
        <v>207</v>
      </c>
      <c r="BM444" s="163" t="s">
        <v>207</v>
      </c>
      <c r="BN444" s="147" t="s">
        <v>242</v>
      </c>
      <c r="BO444" s="147" t="s">
        <v>244</v>
      </c>
    </row>
    <row r="445" spans="61:67" ht="15" hidden="1">
      <c r="BI445" s="104" t="s">
        <v>212</v>
      </c>
      <c r="BJ445" s="8" t="s">
        <v>286</v>
      </c>
      <c r="BK445" s="2" t="str">
        <f t="shared" si="2"/>
        <v>СКЗ148 В (пост. ток)0,8 кВт (до 32 А; до 24 В)*</v>
      </c>
      <c r="BL445" s="163" t="s">
        <v>207</v>
      </c>
      <c r="BM445" s="163" t="s">
        <v>207</v>
      </c>
      <c r="BN445" s="147" t="s">
        <v>242</v>
      </c>
      <c r="BO445" s="147" t="s">
        <v>244</v>
      </c>
    </row>
    <row r="446" spans="61:67" ht="15" hidden="1">
      <c r="BI446" s="107" t="s">
        <v>213</v>
      </c>
      <c r="BJ446" s="8" t="s">
        <v>283</v>
      </c>
      <c r="BK446" s="2" t="str">
        <f t="shared" si="2"/>
        <v>СКЗ248 В (пост. ток)0,2 кВт (до 8 А; до 24 В)*</v>
      </c>
      <c r="BL446" s="163" t="s">
        <v>207</v>
      </c>
      <c r="BM446" s="163" t="s">
        <v>207</v>
      </c>
      <c r="BN446" s="147" t="s">
        <v>242</v>
      </c>
      <c r="BO446" s="147" t="s">
        <v>244</v>
      </c>
    </row>
    <row r="447" spans="61:67" ht="15" hidden="1">
      <c r="BI447" s="102" t="s">
        <v>214</v>
      </c>
      <c r="BJ447" s="8" t="s">
        <v>283</v>
      </c>
      <c r="BK447" s="2" t="str">
        <f t="shared" si="2"/>
        <v>СКЗ348 В (пост. ток)0,2 кВт (до 8 А; до 24 В)*</v>
      </c>
      <c r="BL447" s="163" t="s">
        <v>207</v>
      </c>
      <c r="BM447" s="163" t="s">
        <v>207</v>
      </c>
      <c r="BN447" s="147" t="s">
        <v>242</v>
      </c>
      <c r="BO447" s="147" t="s">
        <v>244</v>
      </c>
    </row>
  </sheetData>
  <sheetProtection password="FDF3" sheet="1" formatCells="0" selectLockedCells="1"/>
  <mergeCells count="328">
    <mergeCell ref="I79:P79"/>
    <mergeCell ref="I80:P80"/>
    <mergeCell ref="Q79:W79"/>
    <mergeCell ref="Q80:W80"/>
    <mergeCell ref="G79:H79"/>
    <mergeCell ref="G80:H80"/>
    <mergeCell ref="H147:V148"/>
    <mergeCell ref="G95:W100"/>
    <mergeCell ref="G94:H94"/>
    <mergeCell ref="I94:P94"/>
    <mergeCell ref="Q94:W94"/>
    <mergeCell ref="Q83:W83"/>
    <mergeCell ref="I87:M87"/>
    <mergeCell ref="N88:P88"/>
    <mergeCell ref="G87:H87"/>
    <mergeCell ref="G84:H84"/>
    <mergeCell ref="G150:W173"/>
    <mergeCell ref="G174:W176"/>
    <mergeCell ref="G85:H85"/>
    <mergeCell ref="N87:P87"/>
    <mergeCell ref="G86:H86"/>
    <mergeCell ref="G88:H88"/>
    <mergeCell ref="Q89:W89"/>
    <mergeCell ref="Q93:W93"/>
    <mergeCell ref="Q102:W102"/>
    <mergeCell ref="G91:H91"/>
    <mergeCell ref="C174:D176"/>
    <mergeCell ref="E174:F176"/>
    <mergeCell ref="Q105:W105"/>
    <mergeCell ref="Q120:W120"/>
    <mergeCell ref="C125:D130"/>
    <mergeCell ref="Q116:W116"/>
    <mergeCell ref="Q114:W114"/>
    <mergeCell ref="C117:D124"/>
    <mergeCell ref="E117:F124"/>
    <mergeCell ref="G117:H117"/>
    <mergeCell ref="I78:P78"/>
    <mergeCell ref="AD82:AK82"/>
    <mergeCell ref="AD75:AK75"/>
    <mergeCell ref="I86:M86"/>
    <mergeCell ref="Q75:W75"/>
    <mergeCell ref="Q76:W76"/>
    <mergeCell ref="Q77:W77"/>
    <mergeCell ref="Q81:W81"/>
    <mergeCell ref="I84:P84"/>
    <mergeCell ref="N85:P85"/>
    <mergeCell ref="G78:H78"/>
    <mergeCell ref="G77:H77"/>
    <mergeCell ref="I76:P76"/>
    <mergeCell ref="I77:P77"/>
    <mergeCell ref="Q87:W87"/>
    <mergeCell ref="I105:P105"/>
    <mergeCell ref="I91:K91"/>
    <mergeCell ref="I89:M89"/>
    <mergeCell ref="G92:H92"/>
    <mergeCell ref="N86:P86"/>
    <mergeCell ref="Z102:AG102"/>
    <mergeCell ref="Z107:AG107"/>
    <mergeCell ref="Z108:AG108"/>
    <mergeCell ref="AD76:AK76"/>
    <mergeCell ref="AD77:AK77"/>
    <mergeCell ref="AD78:AK78"/>
    <mergeCell ref="Z112:AG112"/>
    <mergeCell ref="Z113:AG113"/>
    <mergeCell ref="G133:W137"/>
    <mergeCell ref="G90:H90"/>
    <mergeCell ref="L93:P93"/>
    <mergeCell ref="G106:H106"/>
    <mergeCell ref="Z101:AG101"/>
    <mergeCell ref="G101:H101"/>
    <mergeCell ref="Q104:W104"/>
    <mergeCell ref="Q110:W110"/>
    <mergeCell ref="W186:W187"/>
    <mergeCell ref="A172:A188"/>
    <mergeCell ref="J187:J188"/>
    <mergeCell ref="C184:D189"/>
    <mergeCell ref="E184:F189"/>
    <mergeCell ref="G187:G188"/>
    <mergeCell ref="W188:W189"/>
    <mergeCell ref="I187:I188"/>
    <mergeCell ref="M186:V189"/>
    <mergeCell ref="H187:H188"/>
    <mergeCell ref="K187:K188"/>
    <mergeCell ref="L187:L188"/>
    <mergeCell ref="I90:K90"/>
    <mergeCell ref="I75:P75"/>
    <mergeCell ref="Q86:W86"/>
    <mergeCell ref="I88:M88"/>
    <mergeCell ref="Q106:W106"/>
    <mergeCell ref="I85:M85"/>
    <mergeCell ref="I102:P102"/>
    <mergeCell ref="I93:K93"/>
    <mergeCell ref="A53:A67"/>
    <mergeCell ref="A112:A129"/>
    <mergeCell ref="Q64:S65"/>
    <mergeCell ref="G128:G129"/>
    <mergeCell ref="G74:H74"/>
    <mergeCell ref="G83:P83"/>
    <mergeCell ref="G76:H76"/>
    <mergeCell ref="G81:H81"/>
    <mergeCell ref="Q88:W88"/>
    <mergeCell ref="G75:H75"/>
    <mergeCell ref="G93:H93"/>
    <mergeCell ref="G102:H102"/>
    <mergeCell ref="N89:P89"/>
    <mergeCell ref="G89:H89"/>
    <mergeCell ref="L90:P90"/>
    <mergeCell ref="L92:P92"/>
    <mergeCell ref="L91:P91"/>
    <mergeCell ref="E112:F116"/>
    <mergeCell ref="G118:H118"/>
    <mergeCell ref="G119:H119"/>
    <mergeCell ref="C112:D116"/>
    <mergeCell ref="G115:H115"/>
    <mergeCell ref="C177:D183"/>
    <mergeCell ref="E177:F183"/>
    <mergeCell ref="E125:F130"/>
    <mergeCell ref="G123:H123"/>
    <mergeCell ref="G124:H124"/>
    <mergeCell ref="Q55:W55"/>
    <mergeCell ref="A44:A52"/>
    <mergeCell ref="D46:E47"/>
    <mergeCell ref="B46:C47"/>
    <mergeCell ref="E64:F68"/>
    <mergeCell ref="E57:F63"/>
    <mergeCell ref="E53:F56"/>
    <mergeCell ref="C53:D56"/>
    <mergeCell ref="C57:D63"/>
    <mergeCell ref="C64:D68"/>
    <mergeCell ref="Q52:W52"/>
    <mergeCell ref="D44:E45"/>
    <mergeCell ref="B44:C45"/>
    <mergeCell ref="B49:C52"/>
    <mergeCell ref="D48:E48"/>
    <mergeCell ref="B48:C48"/>
    <mergeCell ref="F44:F45"/>
    <mergeCell ref="F46:F47"/>
    <mergeCell ref="D49:E52"/>
    <mergeCell ref="G69:H69"/>
    <mergeCell ref="Q56:W56"/>
    <mergeCell ref="G50:H51"/>
    <mergeCell ref="F49:F52"/>
    <mergeCell ref="G45:H46"/>
    <mergeCell ref="G64:H64"/>
    <mergeCell ref="G47:H49"/>
    <mergeCell ref="G54:H54"/>
    <mergeCell ref="G55:H55"/>
    <mergeCell ref="G57:W57"/>
    <mergeCell ref="AE54:AK54"/>
    <mergeCell ref="I69:P69"/>
    <mergeCell ref="Q69:W69"/>
    <mergeCell ref="Q70:W70"/>
    <mergeCell ref="I66:J66"/>
    <mergeCell ref="I67:J67"/>
    <mergeCell ref="I55:P55"/>
    <mergeCell ref="T64:U65"/>
    <mergeCell ref="V64:W65"/>
    <mergeCell ref="M58:W59"/>
    <mergeCell ref="M66:P68"/>
    <mergeCell ref="G43:H44"/>
    <mergeCell ref="Q40:W40"/>
    <mergeCell ref="G66:H66"/>
    <mergeCell ref="I41:P41"/>
    <mergeCell ref="G42:H42"/>
    <mergeCell ref="G63:H63"/>
    <mergeCell ref="Q66:W68"/>
    <mergeCell ref="I68:J68"/>
    <mergeCell ref="G56:H56"/>
    <mergeCell ref="Q38:W38"/>
    <mergeCell ref="I56:P56"/>
    <mergeCell ref="I73:P73"/>
    <mergeCell ref="I64:J64"/>
    <mergeCell ref="G72:H72"/>
    <mergeCell ref="G70:H70"/>
    <mergeCell ref="I70:P70"/>
    <mergeCell ref="I65:J65"/>
    <mergeCell ref="G67:H67"/>
    <mergeCell ref="G65:H65"/>
    <mergeCell ref="I72:P72"/>
    <mergeCell ref="Q72:W72"/>
    <mergeCell ref="G73:H73"/>
    <mergeCell ref="G36:W36"/>
    <mergeCell ref="G38:H38"/>
    <mergeCell ref="Q39:W39"/>
    <mergeCell ref="Q43:W44"/>
    <mergeCell ref="I53:P53"/>
    <mergeCell ref="G53:H53"/>
    <mergeCell ref="G71:H71"/>
    <mergeCell ref="G37:H37"/>
    <mergeCell ref="I45:P46"/>
    <mergeCell ref="I47:P49"/>
    <mergeCell ref="Q42:W42"/>
    <mergeCell ref="Q73:W73"/>
    <mergeCell ref="Q71:W71"/>
    <mergeCell ref="I71:P71"/>
    <mergeCell ref="M60:W62"/>
    <mergeCell ref="Q63:S63"/>
    <mergeCell ref="V63:W63"/>
    <mergeCell ref="AA54:AD54"/>
    <mergeCell ref="N52:P52"/>
    <mergeCell ref="Q41:W41"/>
    <mergeCell ref="Q47:W49"/>
    <mergeCell ref="G39:H39"/>
    <mergeCell ref="G52:H52"/>
    <mergeCell ref="I50:P51"/>
    <mergeCell ref="I52:M52"/>
    <mergeCell ref="I39:P39"/>
    <mergeCell ref="Q45:W46"/>
    <mergeCell ref="G1:P1"/>
    <mergeCell ref="G5:M5"/>
    <mergeCell ref="G2:W2"/>
    <mergeCell ref="G4:W4"/>
    <mergeCell ref="G6:P6"/>
    <mergeCell ref="Q50:W51"/>
    <mergeCell ref="I43:P44"/>
    <mergeCell ref="Q7:W7"/>
    <mergeCell ref="G34:W34"/>
    <mergeCell ref="I37:P37"/>
    <mergeCell ref="Q8:W8"/>
    <mergeCell ref="I8:P8"/>
    <mergeCell ref="Q78:W78"/>
    <mergeCell ref="I63:J63"/>
    <mergeCell ref="T63:U63"/>
    <mergeCell ref="Q37:W37"/>
    <mergeCell ref="I54:P54"/>
    <mergeCell ref="I40:P40"/>
    <mergeCell ref="G35:W35"/>
    <mergeCell ref="I42:P42"/>
    <mergeCell ref="Q1:W1"/>
    <mergeCell ref="G3:W3"/>
    <mergeCell ref="P5:W5"/>
    <mergeCell ref="Q6:W6"/>
    <mergeCell ref="G68:H68"/>
    <mergeCell ref="M63:P65"/>
    <mergeCell ref="G40:H41"/>
    <mergeCell ref="I38:P38"/>
    <mergeCell ref="Q54:W54"/>
    <mergeCell ref="G8:H8"/>
    <mergeCell ref="I81:P81"/>
    <mergeCell ref="Q53:W53"/>
    <mergeCell ref="I74:P74"/>
    <mergeCell ref="Q85:W85"/>
    <mergeCell ref="Q82:W82"/>
    <mergeCell ref="Q91:W91"/>
    <mergeCell ref="Q84:W84"/>
    <mergeCell ref="Q90:W90"/>
    <mergeCell ref="G82:P82"/>
    <mergeCell ref="Q74:W74"/>
    <mergeCell ref="Q92:W92"/>
    <mergeCell ref="I107:P107"/>
    <mergeCell ref="Q101:W101"/>
    <mergeCell ref="I101:P101"/>
    <mergeCell ref="I92:K92"/>
    <mergeCell ref="I104:P104"/>
    <mergeCell ref="Q103:W103"/>
    <mergeCell ref="G108:H108"/>
    <mergeCell ref="G107:H107"/>
    <mergeCell ref="G112:H112"/>
    <mergeCell ref="Q107:W107"/>
    <mergeCell ref="I112:P112"/>
    <mergeCell ref="I113:P113"/>
    <mergeCell ref="I114:P114"/>
    <mergeCell ref="G110:H110"/>
    <mergeCell ref="I111:P111"/>
    <mergeCell ref="I121:P121"/>
    <mergeCell ref="G122:H122"/>
    <mergeCell ref="G121:H121"/>
    <mergeCell ref="G114:H114"/>
    <mergeCell ref="G113:H113"/>
    <mergeCell ref="G111:H111"/>
    <mergeCell ref="G116:H116"/>
    <mergeCell ref="G120:H120"/>
    <mergeCell ref="G125:H125"/>
    <mergeCell ref="G126:W126"/>
    <mergeCell ref="Q115:W115"/>
    <mergeCell ref="Q108:W108"/>
    <mergeCell ref="Q119:W119"/>
    <mergeCell ref="Q109:W109"/>
    <mergeCell ref="Q113:W113"/>
    <mergeCell ref="Q112:W112"/>
    <mergeCell ref="Q118:W118"/>
    <mergeCell ref="G104:H104"/>
    <mergeCell ref="I109:P109"/>
    <mergeCell ref="G103:H103"/>
    <mergeCell ref="I106:P106"/>
    <mergeCell ref="I103:P103"/>
    <mergeCell ref="Q111:W111"/>
    <mergeCell ref="I110:P110"/>
    <mergeCell ref="I108:P108"/>
    <mergeCell ref="G109:H109"/>
    <mergeCell ref="G105:H105"/>
    <mergeCell ref="I118:P118"/>
    <mergeCell ref="Q122:W122"/>
    <mergeCell ref="Q121:W121"/>
    <mergeCell ref="I115:P115"/>
    <mergeCell ref="Q117:W117"/>
    <mergeCell ref="I116:P116"/>
    <mergeCell ref="I119:P119"/>
    <mergeCell ref="I117:P117"/>
    <mergeCell ref="I122:P122"/>
    <mergeCell ref="I120:P120"/>
    <mergeCell ref="I145:W145"/>
    <mergeCell ref="G131:H132"/>
    <mergeCell ref="Q123:W123"/>
    <mergeCell ref="Q125:W125"/>
    <mergeCell ref="Q124:W124"/>
    <mergeCell ref="I128:I129"/>
    <mergeCell ref="K128:K129"/>
    <mergeCell ref="J128:J129"/>
    <mergeCell ref="I124:P124"/>
    <mergeCell ref="W127:W128"/>
    <mergeCell ref="M127:V130"/>
    <mergeCell ref="Z121:AG121"/>
    <mergeCell ref="Z122:AG122"/>
    <mergeCell ref="Z124:AG124"/>
    <mergeCell ref="Z125:AG125"/>
    <mergeCell ref="I123:P123"/>
    <mergeCell ref="I125:P125"/>
    <mergeCell ref="G146:W146"/>
    <mergeCell ref="G138:W140"/>
    <mergeCell ref="G141:W141"/>
    <mergeCell ref="H128:H129"/>
    <mergeCell ref="W129:W130"/>
    <mergeCell ref="L128:L129"/>
    <mergeCell ref="G142:W144"/>
    <mergeCell ref="I131:P132"/>
    <mergeCell ref="Q131:W132"/>
    <mergeCell ref="G145:H145"/>
  </mergeCells>
  <conditionalFormatting sqref="Q70:W72 G70:H72">
    <cfRule type="expression" priority="65" dxfId="39" stopIfTrue="1">
      <formula>$AD$38=FALSE</formula>
    </cfRule>
  </conditionalFormatting>
  <conditionalFormatting sqref="I70:I73">
    <cfRule type="expression" priority="64" dxfId="39" stopIfTrue="1">
      <formula>$AD$38=FALSE</formula>
    </cfRule>
  </conditionalFormatting>
  <conditionalFormatting sqref="G138">
    <cfRule type="expression" priority="70" dxfId="40" stopIfTrue="1">
      <formula>$Y$131</formula>
    </cfRule>
  </conditionalFormatting>
  <conditionalFormatting sqref="Q39:W39">
    <cfRule type="expression" priority="43" dxfId="41" stopIfTrue="1">
      <formula>ISNA(MATCH(Q39,Выбор,0))</formula>
    </cfRule>
  </conditionalFormatting>
  <conditionalFormatting sqref="Q40:W41">
    <cfRule type="expression" priority="90" dxfId="41" stopIfTrue="1">
      <formula>ISNA(MATCH(Q40,Выбор2,0))</formula>
    </cfRule>
  </conditionalFormatting>
  <conditionalFormatting sqref="AD5:AK5">
    <cfRule type="expression" priority="42" dxfId="41" stopIfTrue="1">
      <formula>ISNA(MATCH(Q40,Выбор2,0))</formula>
    </cfRule>
    <cfRule type="expression" priority="93" dxfId="41" stopIfTrue="1">
      <formula>ISNA(MATCH(Q39,Выбор,0))</formula>
    </cfRule>
  </conditionalFormatting>
  <conditionalFormatting sqref="Q38:W38">
    <cfRule type="expression" priority="96" dxfId="41" stopIfTrue="1">
      <formula>OR($Q$8="",AND($Q$8="СКЗ",$Q$39&gt;3,$Q$38="24В (пост. ток)"))</formula>
    </cfRule>
  </conditionalFormatting>
  <conditionalFormatting sqref="N5">
    <cfRule type="expression" priority="38" dxfId="41" stopIfTrue="1">
      <formula>ISNA(MATCH(Q40,Выбор2,0))</formula>
    </cfRule>
    <cfRule type="expression" priority="39" dxfId="41" stopIfTrue="1">
      <formula>ISNA(MATCH(Q39,Выбор,0))</formula>
    </cfRule>
  </conditionalFormatting>
  <conditionalFormatting sqref="P5:W5">
    <cfRule type="expression" priority="36" dxfId="41" stopIfTrue="1">
      <formula>ISNA(MATCH(Q40,Выбор2,0))</formula>
    </cfRule>
    <cfRule type="expression" priority="37" dxfId="41" stopIfTrue="1">
      <formula>ISNA(MATCH(Q39,Выбор,0))</formula>
    </cfRule>
  </conditionalFormatting>
  <conditionalFormatting sqref="O5">
    <cfRule type="expression" priority="34" dxfId="41" stopIfTrue="1">
      <formula>ISNA(MATCH(Q40,Выбор2,0))</formula>
    </cfRule>
    <cfRule type="expression" priority="35" dxfId="41" stopIfTrue="1">
      <formula>" =ЕНД(ПОИСКПОЗ(R[34]C[2];Выбор;0))"</formula>
    </cfRule>
  </conditionalFormatting>
  <conditionalFormatting sqref="G36:W36">
    <cfRule type="expression" priority="33" dxfId="41" stopIfTrue="1">
      <formula>ISNA(MATCH(Q39,Выбор,0))</formula>
    </cfRule>
  </conditionalFormatting>
  <conditionalFormatting sqref="CK7:CL7 CL6 CJ1 CK2:CL4">
    <cfRule type="cellIs" priority="29" dxfId="1" operator="equal" stopIfTrue="1">
      <formula>1</formula>
    </cfRule>
  </conditionalFormatting>
  <conditionalFormatting sqref="CQ2">
    <cfRule type="cellIs" priority="28" dxfId="1" operator="equal" stopIfTrue="1">
      <formula>1</formula>
    </cfRule>
  </conditionalFormatting>
  <conditionalFormatting sqref="CK5">
    <cfRule type="cellIs" priority="27" dxfId="1" operator="equal" stopIfTrue="1">
      <formula>1</formula>
    </cfRule>
  </conditionalFormatting>
  <conditionalFormatting sqref="Q52">
    <cfRule type="expression" priority="26" dxfId="41" stopIfTrue="1">
      <formula>Y82=1</formula>
    </cfRule>
  </conditionalFormatting>
  <conditionalFormatting sqref="I111:P111">
    <cfRule type="expression" priority="25" dxfId="42" stopIfTrue="1">
      <formula>OR(AND($Q$52="Меркурий 203.2Т RB",$Y$82=0,$Q$38="230 В (перем. ток)"),AND($Q$52="Меркурий 203.2Т RB",$Y$82=""))</formula>
    </cfRule>
  </conditionalFormatting>
  <conditionalFormatting sqref="I112:P112">
    <cfRule type="expression" priority="17" dxfId="41" stopIfTrue="1">
      <formula>$Q$38="21-60 В (пост. ток)"</formula>
    </cfRule>
    <cfRule type="expression" priority="22" dxfId="42" stopIfTrue="1">
      <formula>OR(AND($Q$52="Меркурий 201",$Y$82=0),AND($Q$52="Меркурий 201",$Y$82=""),$Y$82=1)</formula>
    </cfRule>
  </conditionalFormatting>
  <conditionalFormatting sqref="AD82">
    <cfRule type="expression" priority="20" dxfId="39" stopIfTrue="1">
      <formula>$AD$38=FALSE</formula>
    </cfRule>
  </conditionalFormatting>
  <conditionalFormatting sqref="AD77">
    <cfRule type="expression" priority="19" dxfId="39" stopIfTrue="1">
      <formula>$AD$38=FALSE</formula>
    </cfRule>
  </conditionalFormatting>
  <conditionalFormatting sqref="AD78">
    <cfRule type="expression" priority="18" dxfId="39" stopIfTrue="1">
      <formula>$AD$38=FALSE</formula>
    </cfRule>
  </conditionalFormatting>
  <conditionalFormatting sqref="I43:P47">
    <cfRule type="expression" priority="15" dxfId="41" stopIfTrue="1">
      <formula>$Q$38="21-60 В (пост. ток)"</formula>
    </cfRule>
  </conditionalFormatting>
  <conditionalFormatting sqref="I52:P52">
    <cfRule type="expression" priority="14" dxfId="41" stopIfTrue="1">
      <formula>$Q$38="21-60 В (пост. ток)"</formula>
    </cfRule>
  </conditionalFormatting>
  <conditionalFormatting sqref="I107:P108">
    <cfRule type="expression" priority="13" dxfId="41" stopIfTrue="1">
      <formula>$Q$38="21-60 В (пост. ток)"</formula>
    </cfRule>
  </conditionalFormatting>
  <conditionalFormatting sqref="Q52:W52">
    <cfRule type="expression" priority="12" dxfId="41" stopIfTrue="1">
      <formula>$Q$38="21-60 В (пост. ток)"</formula>
    </cfRule>
  </conditionalFormatting>
  <conditionalFormatting sqref="I72:P72">
    <cfRule type="expression" priority="10" dxfId="41" stopIfTrue="1">
      <formula>$Q$38="21-60 В (пост. ток)"</formula>
    </cfRule>
  </conditionalFormatting>
  <conditionalFormatting sqref="I109:P110">
    <cfRule type="expression" priority="9" dxfId="41" stopIfTrue="1">
      <formula>$Q$8="СКЗ"</formula>
    </cfRule>
  </conditionalFormatting>
  <conditionalFormatting sqref="I102:P102">
    <cfRule type="expression" priority="8" dxfId="41" stopIfTrue="1">
      <formula>I102=0</formula>
    </cfRule>
  </conditionalFormatting>
  <conditionalFormatting sqref="Z121:AG121">
    <cfRule type="expression" priority="7" dxfId="41" stopIfTrue="1">
      <formula>$Q$8="СКЗ"</formula>
    </cfRule>
  </conditionalFormatting>
  <conditionalFormatting sqref="Z122:AG122">
    <cfRule type="expression" priority="6" dxfId="41" stopIfTrue="1">
      <formula>$Q$8="СКЗ"</formula>
    </cfRule>
  </conditionalFormatting>
  <conditionalFormatting sqref="Z124:AG124">
    <cfRule type="expression" priority="5" dxfId="41" stopIfTrue="1">
      <formula>$Q$8="СКЗ"</formula>
    </cfRule>
  </conditionalFormatting>
  <conditionalFormatting sqref="Z125:AG125">
    <cfRule type="expression" priority="4" dxfId="41" stopIfTrue="1">
      <formula>$Q$8="СКЗ"</formula>
    </cfRule>
  </conditionalFormatting>
  <conditionalFormatting sqref="I41:W41">
    <cfRule type="expression" priority="3" dxfId="43" stopIfTrue="1">
      <formula>OR($Q$39&lt;2,$Q$39&gt;3)</formula>
    </cfRule>
  </conditionalFormatting>
  <conditionalFormatting sqref="F115">
    <cfRule type="expression" priority="97" dxfId="1" stopIfTrue="1">
      <formula>AND($Q$6="",$Q$101="Кол-во на партию")</formula>
    </cfRule>
  </conditionalFormatting>
  <conditionalFormatting sqref="I114:W114">
    <cfRule type="expression" priority="1" dxfId="41" stopIfTrue="1">
      <formula>$Y$57&lt;&gt;"RS-485"</formula>
    </cfRule>
  </conditionalFormatting>
  <dataValidations count="33">
    <dataValidation type="list" allowBlank="1" showInputMessage="1" showErrorMessage="1" errorTitle="Неверное значение" error="Введите количество лучей&#10; от 0 до 5" sqref="Q71:W71">
      <formula1>$CB$358:$CB$363</formula1>
    </dataValidation>
    <dataValidation type="list" allowBlank="1" showInputMessage="1" showErrorMessage="1" prompt="Выберите:&#10;Тип счётчика электроэнергии&#10;(для НГК-ИПКЗ без поддержки ИКП)" errorTitle="Неверное значение" sqref="Q52:W52">
      <formula1>"Меркурий 203.2Т RB,Меркурий 201,–"</formula1>
    </dataValidation>
    <dataValidation type="whole" allowBlank="1" showInputMessage="1" showErrorMessage="1" prompt="Введите:&#10;Количество единиц оборудования" errorTitle="Превышено значение" error="Вы ввели недопустимое количество единиц оборудования" sqref="Q6:W6">
      <formula1>1</formula1>
      <formula2>99999</formula2>
    </dataValidation>
    <dataValidation allowBlank="1" showInputMessage="1" showErrorMessage="1" prompt="Введите название Проектной организации" sqref="Q66:W68"/>
    <dataValidation allowBlank="1" showInputMessage="1" showErrorMessage="1" prompt="Введите Объект установки оборудования" sqref="M63:P65 M60:W62"/>
    <dataValidation type="whole" allowBlank="1" showInputMessage="1" showErrorMessage="1" prompt="Введите количество НГК-КИП-С" errorTitle="Превышено значение" error="Вы ввели недопустимое количество НГК-КИП-С" sqref="Q77:W77">
      <formula1>0</formula1>
      <formula2>99999</formula2>
    </dataValidation>
    <dataValidation type="list" allowBlank="1" showInputMessage="1" showErrorMessage="1" prompt="Выберите:&#10;Интерфейс связи НГК-СКМ с системой телемеханики" sqref="Q73:W73">
      <formula1>$BB$5:$BB$7</formula1>
    </dataValidation>
    <dataValidation allowBlank="1" showInputMessage="1" showErrorMessage="1" prompt="Введите номер опросного листа" sqref="M58:W59"/>
    <dataValidation type="list" showInputMessage="1" showErrorMessage="1" prompt="Выберите:&#10;СКЗ-станция катодной защиты;&#10;КМО-две СКЗ и модуль БАВР в одном шкафу" errorTitle="Неверное значение" error="Выберите значение из выпадающего списка" sqref="Q8:W8">
      <formula1>Наименование</formula1>
    </dataValidation>
    <dataValidation type="list" allowBlank="1" showInputMessage="1" showErrorMessage="1" prompt="Выберите количество независимых каналов (НГК-ИПКЗ-Евро) работающих каждый на свою нагрузку." errorTitle="Превышено значение" error="Вы ввели недопустимое количество каналов НГК-ИПКЗ-Евро для выбранного напряжения питания" sqref="Q39:W39">
      <formula1>Выбор</formula1>
    </dataValidation>
    <dataValidation type="list" allowBlank="1" showInputMessage="1" showErrorMessage="1" prompt="Выберите значение выходной мощности&#10;канала 2/3 при значении отличном от мощности канала 1" errorTitle="Неверное значение" error="Выберите значение из выпадающего списка" sqref="Q41:W41">
      <formula1>Выбор2</formula1>
    </dataValidation>
    <dataValidation type="list" allowBlank="1" showInputMessage="1" showErrorMessage="1" prompt="Выберите напряжение питания&#10;НГК-ИПКЗ-Евро" errorTitle="Неверное значение" error="Выберите значение из выпадающего списка" sqref="Q38:W38">
      <formula1>$BP$1:$BP$2</formula1>
    </dataValidation>
    <dataValidation type="list" allowBlank="1" showInputMessage="1" showErrorMessage="1" errorTitle="Неверное значение" error="Введите количество блоков измерений&#10; от 0 до 32" sqref="Q70:W70">
      <formula1>$BZ$358:$BZ$390</formula1>
    </dataValidation>
    <dataValidation type="list" showInputMessage="1" showErrorMessage="1" prompt="Выберите на какое количество оборудования идёт ЗИП" sqref="Q101:W101">
      <formula1>$CE$193:$CE$194</formula1>
    </dataValidation>
    <dataValidation type="list" allowBlank="1" showInputMessage="1" showErrorMessage="1" prompt="Выберите тип подставки БСЗ" errorTitle="Неверное значение" error="Выберите значение из выпадающего списка" sqref="L90:P93">
      <formula1>$BS$358:$BS$362</formula1>
    </dataValidation>
    <dataValidation allowBlank="1" prompt="Введите количество для ЗИП" error="Введите количество для ЗИП" sqref="Q113:W113"/>
    <dataValidation type="whole" allowBlank="1" showInputMessage="1" showErrorMessage="1" prompt="Введите количество для ЗИП" errorTitle="Превышено значение" error="Вы ввели недопустимое количество ЗИП" sqref="Q102:W112 Q114:W125">
      <formula1>0</formula1>
      <formula2>99999</formula2>
    </dataValidation>
    <dataValidation type="list" allowBlank="1" showInputMessage="1" showErrorMessage="1" sqref="CI1">
      <formula1>$CN$2:$CN$4</formula1>
    </dataValidation>
    <dataValidation type="list" allowBlank="1" showInputMessage="1" showErrorMessage="1" prompt="Выберите:&#10;Цвет сигнальных колпаков КИП" errorTitle="Неверное значение" sqref="Q83:W83">
      <formula1>$BU$358:$BU$362</formula1>
    </dataValidation>
    <dataValidation type="whole" allowBlank="1" showInputMessage="1" showErrorMessage="1" prompt="Введите количество НГК-КИП-А" errorTitle="Превышено значение" error="Вы ввели недопустимое количество НГК-КИП-А" sqref="Q76:W76">
      <formula1>0</formula1>
      <formula2>99999</formula2>
    </dataValidation>
    <dataValidation type="list" allowBlank="1" showInputMessage="1" showErrorMessage="1" prompt="Выберите тип подключаемых датчиков скорости коррозии" errorTitle="Неверное значение" error="Выберите из выпадающего списка тип подключаемых датчиков скорости коррозии " sqref="Q82:W82">
      <formula1>$BW$358:$BW$361</formula1>
    </dataValidation>
    <dataValidation type="whole" allowBlank="1" showInputMessage="1" showErrorMessage="1" prompt="Введите количество БСЗ" errorTitle="Превышено значение" error="Вы ввели недопустимое количество БСЗ" sqref="Q85:W89">
      <formula1>0</formula1>
      <formula2>99999</formula2>
    </dataValidation>
    <dataValidation type="whole" allowBlank="1" showInputMessage="1" showErrorMessage="1" prompt="Введите количество подставок БСЗ" errorTitle="Превышено значение" error="Вы ввели недопустимое количество подставок БСЗ" sqref="Q90:W93">
      <formula1>0</formula1>
      <formula2>99999</formula2>
    </dataValidation>
    <dataValidation type="list" allowBlank="1" showInputMessage="1" showErrorMessage="1" prompt="Выберите значение выходной мощности&#10;НГК-ИПКЗ-Евро /каналов/канала 1" errorTitle="Неверное значение" error="Выберите значение из выпадающего списка" sqref="Q40:W40">
      <formula1>Выбор2</formula1>
    </dataValidation>
    <dataValidation allowBlank="1" sqref="Q53:W53"/>
    <dataValidation allowBlank="1" errorTitle="Неверное значение" sqref="Q54:W54"/>
    <dataValidation type="list" allowBlank="1" showInputMessage="1" showErrorMessage="1" prompt="Выберите необходимое оборудование" error="Выберите оборудование из выпадающего списка" sqref="I94:P94">
      <formula1>$AD$94:$AD$95</formula1>
    </dataValidation>
    <dataValidation type="list" allowBlank="1" showInputMessage="1" showErrorMessage="1" prompt="Выберите тип БСЗ" errorTitle="Неверное значение" error="Выберите значение из выпадающего списка" sqref="N85:P89">
      <formula1>$BQ$358:$BQ$406</formula1>
    </dataValidation>
    <dataValidation type="list" allowBlank="1" showInputMessage="1" showErrorMessage="1" prompt="Выберите:&#10;Интерфейс связи НГК-ИПКЗ-Евро с системой телемеханики" sqref="Q56:W56">
      <formula1>$BB$2:$BB$10</formula1>
    </dataValidation>
    <dataValidation allowBlank="1" showInputMessage="1" showErrorMessage="1" prompt="Введите наименование НГК-КИП-СМ(У)-4.Х (с передачей данных в НГК-КССМ по радиоканалу)" sqref="I80:P81"/>
    <dataValidation type="whole" allowBlank="1" showInputMessage="1" showErrorMessage="1" prompt="Введите количество НГК-КИП-СМ(У)-4.Х (с передачей данных в НГК-КССМ по радиоканалу)" errorTitle="Неверное значение" error="Введите количество НГК-КИП-СМ(У)-4.Х (с передачей данных в НГК-КССМ по радиоканалу)" sqref="Q80:W81">
      <formula1>0</formula1>
      <formula2>99999</formula2>
    </dataValidation>
    <dataValidation type="whole" allowBlank="1" showInputMessage="1" showErrorMessage="1" prompt="Введите количество НГК-КИП-СМ(ИКП)-ХХ.Х (с передачей данных в НГК-КССМ по проводному интерфейсу)" errorTitle="Неверное значение" error="Введите количество НГК-КИП-СМ(ИКП)-ХХ.Х (с передачей данных в НГК-КССМ по проводному интерфейсу)" sqref="Q78:W79">
      <formula1>0</formula1>
      <formula2>99999</formula2>
    </dataValidation>
    <dataValidation allowBlank="1" showInputMessage="1" showErrorMessage="1" prompt="Введите наименование НГК-КИП-СМ(ИКП)-ХХ.Х (с передачей данных в НГК-КССМ по проводному интерфейсу)" sqref="I78:P79"/>
  </dataValidations>
  <hyperlinks>
    <hyperlink ref="G146" r:id="rId1" display="http://neftegazkompleks.ru/oborudovanie-ekhz"/>
    <hyperlink ref="I145" r:id="rId2" display="info@ngk-ehz.ru"/>
    <hyperlink ref="G146:V146" r:id="rId3" display="http://ngk-ehz.ru/oborudovanie-ekhz"/>
  </hyperlinks>
  <printOptions/>
  <pageMargins left="0.1968503937007874" right="0.1968503937007874" top="0.1968503937007874" bottom="0.1968503937007874" header="0" footer="0"/>
  <pageSetup fitToHeight="0" fitToWidth="1" horizontalDpi="600" verticalDpi="600" orientation="portrait" paperSize="9" r:id="rId15"/>
  <rowBreaks count="2" manualBreakCount="2">
    <brk id="68" max="21" man="1"/>
    <brk id="130" max="21" man="1"/>
  </rowBreaks>
  <ignoredErrors>
    <ignoredError sqref="G52 G50 G47 G45 G43 G85 G86:H88 H117 H116 H115 H114 H118 G117 G118 G114 G115 G116 G125 G76:G78 H93" twoDigitTextYear="1"/>
    <ignoredError sqref="G74:G75 G69 G131 G70:H72 G84 H56 G42 G38:H39 G37 G102:H113 G119:H120 G121 G40 H55" numberStoredAsText="1"/>
    <ignoredError sqref="H124 H125 G122:H123 G124 H121" numberStoredAsText="1" twoDigitTextYear="1"/>
    <ignoredError sqref="M186 M127" unlockedFormula="1"/>
  </ignoredErrors>
  <legacyDrawing r:id="rId4"/>
  <tableParts>
    <tablePart r:id="rId6"/>
    <tablePart r:id="rId11"/>
    <tablePart r:id="rId14"/>
    <tablePart r:id="rId10"/>
    <tablePart r:id="rId5"/>
    <tablePart r:id="rId8"/>
    <tablePart r:id="rId13"/>
    <tablePart r:id="rId12"/>
    <tablePart r:id="rId9"/>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Neftegaz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Карта заказа КМО СКЗ НГК-ИПКЗ-Евро(ХН)</dc:title>
  <dc:subject/>
  <dc:creator>Герасимчук Георгий Олегович</dc:creator>
  <cp:keywords/>
  <dc:description/>
  <cp:lastModifiedBy>Герасимчук Георгий Олегович</cp:lastModifiedBy>
  <cp:lastPrinted>2021-07-13T10:53:05Z</cp:lastPrinted>
  <dcterms:created xsi:type="dcterms:W3CDTF">2009-06-10T11:53:49Z</dcterms:created>
  <dcterms:modified xsi:type="dcterms:W3CDTF">2021-08-05T06:11:15Z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